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05" yWindow="90" windowWidth="9840" windowHeight="7725" activeTab="1"/>
  </bookViews>
  <sheets>
    <sheet name="BFD 1" sheetId="1" r:id="rId1"/>
    <sheet name="BFD 2" sheetId="2" r:id="rId2"/>
    <sheet name="Tom's Data for BFD 2" sheetId="3" r:id="rId3"/>
  </sheets>
  <definedNames>
    <definedName name="_xlnm.Print_Area" localSheetId="0">'BFD 1'!$A$2:$U$15</definedName>
  </definedNames>
  <calcPr calcId="125725" concurrentCalc="0"/>
</workbook>
</file>

<file path=xl/calcChain.xml><?xml version="1.0" encoding="utf-8"?>
<calcChain xmlns="http://schemas.openxmlformats.org/spreadsheetml/2006/main">
  <c r="K19" i="3"/>
  <c r="K38"/>
  <c r="K20"/>
  <c r="K21"/>
  <c r="K22"/>
  <c r="K23"/>
  <c r="K24"/>
  <c r="K25"/>
  <c r="K26"/>
  <c r="K27"/>
  <c r="K18"/>
  <c r="N14" i="2"/>
  <c r="J5" i="3"/>
  <c r="J6"/>
  <c r="J7"/>
  <c r="J8"/>
  <c r="J9"/>
  <c r="J10"/>
  <c r="J11"/>
  <c r="J12"/>
  <c r="J13"/>
  <c r="J4"/>
  <c r="H18"/>
  <c r="H37"/>
  <c r="H32" i="2"/>
  <c r="H19" i="3"/>
  <c r="H38"/>
  <c r="H33" i="2"/>
  <c r="H20" i="3"/>
  <c r="H39"/>
  <c r="H34" i="2"/>
  <c r="H21" i="3"/>
  <c r="H40"/>
  <c r="H35" i="2"/>
  <c r="H22" i="3"/>
  <c r="H41"/>
  <c r="H36" i="2"/>
  <c r="H23" i="3"/>
  <c r="H42"/>
  <c r="H37" i="2"/>
  <c r="H24" i="3"/>
  <c r="H43"/>
  <c r="H38" i="2"/>
  <c r="H25" i="3"/>
  <c r="H44"/>
  <c r="H39" i="2"/>
  <c r="H26" i="3"/>
  <c r="H45"/>
  <c r="H40" i="2"/>
  <c r="H27" i="3"/>
  <c r="H46"/>
  <c r="H41" i="2"/>
  <c r="F16"/>
  <c r="C15"/>
  <c r="C13"/>
  <c r="C12"/>
  <c r="B18" i="3"/>
  <c r="B37"/>
  <c r="B32" i="2"/>
  <c r="C18" i="3"/>
  <c r="C37"/>
  <c r="C32" i="2"/>
  <c r="D18" i="3"/>
  <c r="D37"/>
  <c r="D32" i="2"/>
  <c r="E18" i="3"/>
  <c r="E37"/>
  <c r="E32" i="2"/>
  <c r="I18" i="3"/>
  <c r="I37"/>
  <c r="I32" i="2"/>
  <c r="J18" i="3"/>
  <c r="J37"/>
  <c r="J32" i="2"/>
  <c r="K37" i="3"/>
  <c r="L32" i="2"/>
  <c r="L18" i="3"/>
  <c r="L37"/>
  <c r="M32" i="2"/>
  <c r="M18" i="3"/>
  <c r="M37"/>
  <c r="N32" i="2"/>
  <c r="B19" i="3"/>
  <c r="B38"/>
  <c r="B33" i="2"/>
  <c r="C19" i="3"/>
  <c r="C38"/>
  <c r="C33" i="2"/>
  <c r="D19" i="3"/>
  <c r="D38"/>
  <c r="D33" i="2"/>
  <c r="E19" i="3"/>
  <c r="E38"/>
  <c r="E33" i="2"/>
  <c r="F19" i="3"/>
  <c r="F38"/>
  <c r="F33" i="2"/>
  <c r="I19" i="3"/>
  <c r="I38"/>
  <c r="I33" i="2"/>
  <c r="J19" i="3"/>
  <c r="J38"/>
  <c r="J33" i="2"/>
  <c r="L33"/>
  <c r="L19" i="3"/>
  <c r="L38"/>
  <c r="M33" i="2"/>
  <c r="M19" i="3"/>
  <c r="M38"/>
  <c r="N33" i="2"/>
  <c r="B20" i="3"/>
  <c r="B39"/>
  <c r="B34" i="2"/>
  <c r="C20" i="3"/>
  <c r="C39"/>
  <c r="C34" i="2"/>
  <c r="D20" i="3"/>
  <c r="D39"/>
  <c r="D34" i="2"/>
  <c r="E20" i="3"/>
  <c r="E39"/>
  <c r="E34" i="2"/>
  <c r="F20" i="3"/>
  <c r="F39"/>
  <c r="F34" i="2"/>
  <c r="I20" i="3"/>
  <c r="I39"/>
  <c r="I34" i="2"/>
  <c r="J20" i="3"/>
  <c r="J39"/>
  <c r="J34" i="2"/>
  <c r="K39" i="3"/>
  <c r="L34" i="2"/>
  <c r="L20" i="3"/>
  <c r="L39"/>
  <c r="M34" i="2"/>
  <c r="M20" i="3"/>
  <c r="M39"/>
  <c r="N34" i="2"/>
  <c r="B21" i="3"/>
  <c r="B40"/>
  <c r="B35" i="2"/>
  <c r="C21" i="3"/>
  <c r="C40"/>
  <c r="C35" i="2"/>
  <c r="D21" i="3"/>
  <c r="D40"/>
  <c r="D35" i="2"/>
  <c r="E21" i="3"/>
  <c r="E40"/>
  <c r="E35" i="2"/>
  <c r="F21" i="3"/>
  <c r="F40"/>
  <c r="F35" i="2"/>
  <c r="I21" i="3"/>
  <c r="I40"/>
  <c r="I35" i="2"/>
  <c r="J21" i="3"/>
  <c r="J40"/>
  <c r="J35" i="2"/>
  <c r="K40" i="3"/>
  <c r="L35" i="2"/>
  <c r="L21" i="3"/>
  <c r="L40"/>
  <c r="M35" i="2"/>
  <c r="M21" i="3"/>
  <c r="M40"/>
  <c r="N35" i="2"/>
  <c r="B22" i="3"/>
  <c r="B41"/>
  <c r="B36" i="2"/>
  <c r="C22" i="3"/>
  <c r="C41"/>
  <c r="C36" i="2"/>
  <c r="D22" i="3"/>
  <c r="D41"/>
  <c r="D36" i="2"/>
  <c r="E22" i="3"/>
  <c r="E41"/>
  <c r="E36" i="2"/>
  <c r="F22" i="3"/>
  <c r="F41"/>
  <c r="F36" i="2"/>
  <c r="I22" i="3"/>
  <c r="I41"/>
  <c r="I36" i="2"/>
  <c r="J22" i="3"/>
  <c r="J41"/>
  <c r="J36" i="2"/>
  <c r="K41" i="3"/>
  <c r="L36" i="2"/>
  <c r="L22" i="3"/>
  <c r="L41"/>
  <c r="M36" i="2"/>
  <c r="M22" i="3"/>
  <c r="M41"/>
  <c r="N36" i="2"/>
  <c r="B23" i="3"/>
  <c r="B42"/>
  <c r="B37" i="2"/>
  <c r="C23" i="3"/>
  <c r="C42"/>
  <c r="C37" i="2"/>
  <c r="D23" i="3"/>
  <c r="D42"/>
  <c r="D37" i="2"/>
  <c r="E23" i="3"/>
  <c r="E42"/>
  <c r="E37" i="2"/>
  <c r="F23" i="3"/>
  <c r="F42"/>
  <c r="F37" i="2"/>
  <c r="I23" i="3"/>
  <c r="I42"/>
  <c r="I37" i="2"/>
  <c r="J23" i="3"/>
  <c r="J42"/>
  <c r="J37" i="2"/>
  <c r="K42" i="3"/>
  <c r="L37" i="2"/>
  <c r="L23" i="3"/>
  <c r="L42"/>
  <c r="M37" i="2"/>
  <c r="M23" i="3"/>
  <c r="M42"/>
  <c r="N37" i="2"/>
  <c r="B24" i="3"/>
  <c r="B43"/>
  <c r="B38" i="2"/>
  <c r="C24" i="3"/>
  <c r="C43"/>
  <c r="C38" i="2"/>
  <c r="D24" i="3"/>
  <c r="D43"/>
  <c r="D38" i="2"/>
  <c r="E24" i="3"/>
  <c r="E43"/>
  <c r="E38" i="2"/>
  <c r="F24" i="3"/>
  <c r="F43"/>
  <c r="F38" i="2"/>
  <c r="I24" i="3"/>
  <c r="I43"/>
  <c r="I38" i="2"/>
  <c r="J24" i="3"/>
  <c r="J43"/>
  <c r="J38" i="2"/>
  <c r="K43" i="3"/>
  <c r="L38" i="2"/>
  <c r="L24" i="3"/>
  <c r="L43"/>
  <c r="M38" i="2"/>
  <c r="M24" i="3"/>
  <c r="M43"/>
  <c r="N38" i="2"/>
  <c r="B25" i="3"/>
  <c r="B44"/>
  <c r="B39" i="2"/>
  <c r="C25" i="3"/>
  <c r="C44"/>
  <c r="C39" i="2"/>
  <c r="D25" i="3"/>
  <c r="D44"/>
  <c r="D39" i="2"/>
  <c r="E25" i="3"/>
  <c r="E44"/>
  <c r="E39" i="2"/>
  <c r="F25" i="3"/>
  <c r="F44"/>
  <c r="F39" i="2"/>
  <c r="I25" i="3"/>
  <c r="I44"/>
  <c r="I39" i="2"/>
  <c r="J25" i="3"/>
  <c r="J44"/>
  <c r="J39" i="2"/>
  <c r="K44" i="3"/>
  <c r="L39" i="2"/>
  <c r="L25" i="3"/>
  <c r="L44"/>
  <c r="M39" i="2"/>
  <c r="M25" i="3"/>
  <c r="M44"/>
  <c r="N39" i="2"/>
  <c r="B26" i="3"/>
  <c r="B45"/>
  <c r="B40" i="2"/>
  <c r="C26" i="3"/>
  <c r="C45"/>
  <c r="C40" i="2"/>
  <c r="D26" i="3"/>
  <c r="D45"/>
  <c r="D40" i="2"/>
  <c r="E26" i="3"/>
  <c r="E45"/>
  <c r="E40" i="2"/>
  <c r="F26" i="3"/>
  <c r="F45"/>
  <c r="F40" i="2"/>
  <c r="I26" i="3"/>
  <c r="I45"/>
  <c r="I40" i="2"/>
  <c r="J26" i="3"/>
  <c r="J45"/>
  <c r="J40" i="2"/>
  <c r="K45" i="3"/>
  <c r="L40" i="2"/>
  <c r="L26" i="3"/>
  <c r="L45"/>
  <c r="M40" i="2"/>
  <c r="M26" i="3"/>
  <c r="M45"/>
  <c r="N40" i="2"/>
  <c r="B27" i="3"/>
  <c r="B46"/>
  <c r="B41" i="2"/>
  <c r="C27" i="3"/>
  <c r="C46"/>
  <c r="C41" i="2"/>
  <c r="D27" i="3"/>
  <c r="D46"/>
  <c r="D41" i="2"/>
  <c r="E27" i="3"/>
  <c r="E46"/>
  <c r="E41" i="2"/>
  <c r="F27" i="3"/>
  <c r="F46"/>
  <c r="F41" i="2"/>
  <c r="I27" i="3"/>
  <c r="I46"/>
  <c r="I41" i="2"/>
  <c r="J27" i="3"/>
  <c r="J46"/>
  <c r="J41" i="2"/>
  <c r="K46" i="3"/>
  <c r="L41" i="2"/>
  <c r="L27" i="3"/>
  <c r="L46"/>
  <c r="M41" i="2"/>
  <c r="M27" i="3"/>
  <c r="M46"/>
  <c r="N41" i="2"/>
  <c r="C17" i="3"/>
  <c r="C36"/>
  <c r="C31" i="2"/>
  <c r="D17" i="3"/>
  <c r="D36"/>
  <c r="D31" i="2"/>
  <c r="F17" i="3"/>
  <c r="F36"/>
  <c r="F31" i="2"/>
  <c r="G17" i="3"/>
  <c r="G36"/>
  <c r="G31" i="2"/>
  <c r="H17" i="3"/>
  <c r="H36"/>
  <c r="H31" i="2"/>
  <c r="I17" i="3"/>
  <c r="I36"/>
  <c r="I31" i="2"/>
  <c r="J17" i="3"/>
  <c r="J36"/>
  <c r="J31" i="2"/>
  <c r="K36" i="3"/>
  <c r="L31" i="2"/>
  <c r="L17" i="3"/>
  <c r="L36"/>
  <c r="M31" i="2"/>
  <c r="M17" i="3"/>
  <c r="M36"/>
  <c r="N31" i="2"/>
  <c r="B17" i="3"/>
  <c r="B36"/>
  <c r="B31" i="2"/>
  <c r="F18" i="3"/>
  <c r="F37"/>
  <c r="E17"/>
  <c r="E36"/>
  <c r="L30" i="1"/>
  <c r="K30"/>
  <c r="I30"/>
  <c r="G30"/>
  <c r="E41"/>
  <c r="H41"/>
  <c r="I41"/>
  <c r="H30"/>
  <c r="D30"/>
  <c r="C30"/>
  <c r="E30"/>
  <c r="F30"/>
  <c r="J30"/>
  <c r="G18" i="3"/>
  <c r="G37"/>
  <c r="G32" i="2"/>
  <c r="G19" i="3"/>
  <c r="G38"/>
  <c r="G33" i="2"/>
  <c r="G20" i="3"/>
  <c r="G39"/>
  <c r="G34" i="2"/>
  <c r="G21" i="3"/>
  <c r="G40"/>
  <c r="G35" i="2"/>
  <c r="G22" i="3"/>
  <c r="G41"/>
  <c r="G36" i="2"/>
  <c r="G23" i="3"/>
  <c r="G42"/>
  <c r="G37" i="2"/>
  <c r="G24" i="3"/>
  <c r="G43"/>
  <c r="G38" i="2"/>
  <c r="G25" i="3"/>
  <c r="G44"/>
  <c r="G39" i="2"/>
  <c r="G26" i="3"/>
  <c r="G45"/>
  <c r="G40" i="2"/>
  <c r="G27" i="3"/>
  <c r="G46"/>
  <c r="G41" i="2"/>
</calcChain>
</file>

<file path=xl/sharedStrings.xml><?xml version="1.0" encoding="utf-8"?>
<sst xmlns="http://schemas.openxmlformats.org/spreadsheetml/2006/main" count="186" uniqueCount="99">
  <si>
    <t>Line # / Stream</t>
  </si>
  <si>
    <t>Petcoke Feed</t>
  </si>
  <si>
    <t>H2O</t>
  </si>
  <si>
    <t>O2</t>
  </si>
  <si>
    <t>CO</t>
  </si>
  <si>
    <t>H2</t>
  </si>
  <si>
    <t>CO2</t>
  </si>
  <si>
    <t>CH4</t>
  </si>
  <si>
    <t>H2S</t>
  </si>
  <si>
    <t>COS</t>
  </si>
  <si>
    <t>Total</t>
  </si>
  <si>
    <t>O2 / N2 Feed</t>
  </si>
  <si>
    <t>Steam In</t>
  </si>
  <si>
    <t>Raw Syngas Out of Gasifier</t>
  </si>
  <si>
    <t>Cleaned Syngas</t>
  </si>
  <si>
    <t>Wastes (H2S to Sulfur)</t>
  </si>
  <si>
    <t>Final Syngas</t>
  </si>
  <si>
    <t>N2</t>
  </si>
  <si>
    <t>C</t>
  </si>
  <si>
    <t>H</t>
  </si>
  <si>
    <t>O</t>
  </si>
  <si>
    <t>N</t>
  </si>
  <si>
    <t>S</t>
  </si>
  <si>
    <t>Component Flow (Tons/Day)</t>
  </si>
  <si>
    <t>WGS Water</t>
  </si>
  <si>
    <t>Shifted Syngas</t>
  </si>
  <si>
    <t xml:space="preserve">Split Fraction Clean Syngas </t>
  </si>
  <si>
    <t>Inlet Fraction Clean Syngas</t>
  </si>
  <si>
    <t>Elemental Flow (Tons/Day)</t>
  </si>
  <si>
    <t>due to 20% mole CO2 loss</t>
  </si>
  <si>
    <t xml:space="preserve">due to water loss and wgs water in </t>
  </si>
  <si>
    <t>due to sulfur removal</t>
  </si>
  <si>
    <t>Molar Ratio</t>
  </si>
  <si>
    <t xml:space="preserve">PetCoke </t>
  </si>
  <si>
    <t>RawSyngas</t>
  </si>
  <si>
    <t>C/S</t>
  </si>
  <si>
    <t>C/N</t>
  </si>
  <si>
    <t>Differences are due to the rawsyn composition is from a coal feed gasifier and hence the C/S/N ratios are off</t>
  </si>
  <si>
    <t>Assuming petcoke gets converted like literature says</t>
  </si>
  <si>
    <t>CO2* assuming only 20%mole  is absorbed into the cleaning process</t>
  </si>
  <si>
    <t>Assuming all H2S COS H2O are completely removed in absorber proccess along with 20%mole CO2</t>
  </si>
  <si>
    <t xml:space="preserve">Assuming all water feed reacted with all the CO aka 100 percent conversion </t>
  </si>
  <si>
    <t>If not then adjust split fraction and conversion to match desired CO/H2 ratio</t>
  </si>
  <si>
    <t xml:space="preserve">Conversion of CO in WGS is </t>
  </si>
  <si>
    <t xml:space="preserve">fraction to achive proper ratios </t>
  </si>
  <si>
    <t>If there is no split then</t>
  </si>
  <si>
    <t>Pressure (Psi)</t>
  </si>
  <si>
    <r>
      <t>Temperature (</t>
    </r>
    <r>
      <rPr>
        <b/>
        <sz val="11"/>
        <color theme="1"/>
        <rFont val="Calibri"/>
        <family val="2"/>
      </rPr>
      <t>°F)</t>
    </r>
  </si>
  <si>
    <t>O2/N2</t>
  </si>
  <si>
    <t>Petcoke</t>
  </si>
  <si>
    <t>Steam</t>
  </si>
  <si>
    <t>Psi</t>
  </si>
  <si>
    <t>Slag</t>
  </si>
  <si>
    <t>Components</t>
  </si>
  <si>
    <t>SO2</t>
  </si>
  <si>
    <t>Acid Gas</t>
  </si>
  <si>
    <t>Clean Syngas</t>
  </si>
  <si>
    <t>Tail Gas</t>
  </si>
  <si>
    <t>Sulfur</t>
  </si>
  <si>
    <t>Air</t>
  </si>
  <si>
    <t>acid gas</t>
  </si>
  <si>
    <t>clean syn</t>
  </si>
  <si>
    <t>tail gas</t>
  </si>
  <si>
    <t>sulfur</t>
  </si>
  <si>
    <t>co2</t>
  </si>
  <si>
    <t>final gas</t>
  </si>
  <si>
    <t>lb/hr</t>
  </si>
  <si>
    <t>Petcoke/Slag</t>
  </si>
  <si>
    <t xml:space="preserve">  CO</t>
  </si>
  <si>
    <t xml:space="preserve">  CO2</t>
  </si>
  <si>
    <t xml:space="preserve">  CH4</t>
  </si>
  <si>
    <t xml:space="preserve">  H2O</t>
  </si>
  <si>
    <t xml:space="preserve">  H2</t>
  </si>
  <si>
    <t xml:space="preserve">  O2</t>
  </si>
  <si>
    <t xml:space="preserve">  N2</t>
  </si>
  <si>
    <t xml:space="preserve">  S</t>
  </si>
  <si>
    <t xml:space="preserve">  SO2</t>
  </si>
  <si>
    <t xml:space="preserve">  H2S</t>
  </si>
  <si>
    <t>ton/hr</t>
  </si>
  <si>
    <t>Temp</t>
  </si>
  <si>
    <t xml:space="preserve">Clean </t>
  </si>
  <si>
    <t>Syngas</t>
  </si>
  <si>
    <t xml:space="preserve">Final </t>
  </si>
  <si>
    <t>Petcoke / Slag</t>
  </si>
  <si>
    <r>
      <t>T 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F)</t>
    </r>
  </si>
  <si>
    <t>P (psi)</t>
  </si>
  <si>
    <t>WGS</t>
  </si>
  <si>
    <t>tons/hr</t>
  </si>
  <si>
    <t>tons/day</t>
  </si>
  <si>
    <t>Tons/day</t>
  </si>
  <si>
    <t>To Chem Prod</t>
  </si>
  <si>
    <t xml:space="preserve">Stream </t>
  </si>
  <si>
    <t>Stream To Chem Prod</t>
  </si>
  <si>
    <t>Syngas 5</t>
  </si>
  <si>
    <t>syn-5</t>
  </si>
  <si>
    <t>s h2o 3</t>
  </si>
  <si>
    <t>s h2o 2</t>
  </si>
  <si>
    <t>s h2o 1</t>
  </si>
  <si>
    <t xml:space="preserve">s h2o 4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</si>
</sst>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"/>
    <numFmt numFmtId="166" formatCode="_(* #,##0_);_(* \(#,##0\);_(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5" xfId="0" applyFont="1" applyFill="1" applyBorder="1" applyAlignment="1">
      <alignment horizontal="right"/>
    </xf>
    <xf numFmtId="0" fontId="1" fillId="0" borderId="5" xfId="0" applyFont="1" applyBorder="1"/>
    <xf numFmtId="0" fontId="1" fillId="0" borderId="3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1" fillId="0" borderId="1" xfId="0" applyFont="1" applyBorder="1"/>
    <xf numFmtId="0" fontId="1" fillId="0" borderId="2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wrapText="1"/>
    </xf>
    <xf numFmtId="1" fontId="0" fillId="0" borderId="0" xfId="0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1" fillId="0" borderId="4" xfId="0" applyFont="1" applyBorder="1"/>
    <xf numFmtId="1" fontId="0" fillId="0" borderId="6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4" xfId="0" applyNumberFormat="1" applyFill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vertical="top" wrapText="1"/>
    </xf>
    <xf numFmtId="1" fontId="0" fillId="2" borderId="0" xfId="0" applyNumberFormat="1" applyFill="1" applyAlignment="1">
      <alignment horizontal="center"/>
    </xf>
    <xf numFmtId="1" fontId="0" fillId="2" borderId="4" xfId="0" applyNumberFormat="1" applyFill="1" applyBorder="1" applyAlignment="1">
      <alignment horizontal="center"/>
    </xf>
    <xf numFmtId="1" fontId="4" fillId="0" borderId="0" xfId="0" applyNumberFormat="1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Border="1"/>
    <xf numFmtId="0" fontId="5" fillId="0" borderId="0" xfId="0" applyFont="1" applyFill="1" applyBorder="1"/>
    <xf numFmtId="1" fontId="0" fillId="0" borderId="0" xfId="0" applyNumberFormat="1"/>
    <xf numFmtId="0" fontId="0" fillId="3" borderId="0" xfId="0" applyFill="1"/>
    <xf numFmtId="0" fontId="0" fillId="0" borderId="0" xfId="0" applyAlignment="1">
      <alignment wrapText="1"/>
    </xf>
    <xf numFmtId="0" fontId="0" fillId="0" borderId="4" xfId="0" applyBorder="1" applyAlignment="1">
      <alignment horizontal="center"/>
    </xf>
    <xf numFmtId="0" fontId="1" fillId="0" borderId="0" xfId="0" applyFont="1"/>
    <xf numFmtId="0" fontId="1" fillId="0" borderId="0" xfId="0" applyFont="1" applyFill="1" applyBorder="1"/>
    <xf numFmtId="0" fontId="0" fillId="3" borderId="9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4" xfId="0" applyBorder="1"/>
    <xf numFmtId="164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0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43" fontId="1" fillId="0" borderId="5" xfId="1" applyFont="1" applyBorder="1" applyAlignment="1">
      <alignment horizontal="center"/>
    </xf>
    <xf numFmtId="43" fontId="1" fillId="0" borderId="4" xfId="1" applyFont="1" applyBorder="1" applyAlignment="1">
      <alignment horizontal="center"/>
    </xf>
    <xf numFmtId="43" fontId="1" fillId="0" borderId="3" xfId="1" applyFont="1" applyBorder="1" applyAlignment="1">
      <alignment horizontal="center"/>
    </xf>
    <xf numFmtId="166" fontId="0" fillId="0" borderId="0" xfId="1" applyNumberFormat="1" applyFont="1" applyBorder="1" applyAlignment="1">
      <alignment horizontal="center"/>
    </xf>
    <xf numFmtId="166" fontId="0" fillId="0" borderId="5" xfId="1" applyNumberFormat="1" applyFont="1" applyBorder="1" applyAlignment="1">
      <alignment horizontal="center"/>
    </xf>
    <xf numFmtId="166" fontId="0" fillId="0" borderId="4" xfId="1" applyNumberFormat="1" applyFont="1" applyBorder="1" applyAlignment="1">
      <alignment horizontal="center"/>
    </xf>
    <xf numFmtId="166" fontId="0" fillId="0" borderId="3" xfId="1" applyNumberFormat="1" applyFont="1" applyBorder="1" applyAlignment="1">
      <alignment horizontal="center"/>
    </xf>
    <xf numFmtId="0" fontId="0" fillId="3" borderId="1" xfId="0" applyFill="1" applyBorder="1"/>
    <xf numFmtId="0" fontId="0" fillId="3" borderId="3" xfId="0" applyFill="1" applyBorder="1"/>
    <xf numFmtId="166" fontId="0" fillId="0" borderId="0" xfId="1" applyNumberFormat="1" applyFont="1" applyFill="1" applyBorder="1" applyAlignment="1">
      <alignment horizontal="center"/>
    </xf>
    <xf numFmtId="43" fontId="1" fillId="0" borderId="0" xfId="1" applyFont="1"/>
    <xf numFmtId="43" fontId="1" fillId="0" borderId="4" xfId="1" applyFont="1" applyBorder="1"/>
    <xf numFmtId="1" fontId="0" fillId="3" borderId="9" xfId="0" applyNumberFormat="1" applyFill="1" applyBorder="1" applyAlignment="1">
      <alignment horizontal="center"/>
    </xf>
    <xf numFmtId="1" fontId="0" fillId="3" borderId="3" xfId="0" applyNumberFormat="1" applyFill="1" applyBorder="1" applyAlignment="1">
      <alignment horizontal="center"/>
    </xf>
    <xf numFmtId="166" fontId="0" fillId="3" borderId="9" xfId="0" applyNumberForma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/>
    <xf numFmtId="0" fontId="1" fillId="3" borderId="6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80511</xdr:colOff>
      <xdr:row>3</xdr:row>
      <xdr:rowOff>39687</xdr:rowOff>
    </xdr:from>
    <xdr:to>
      <xdr:col>17</xdr:col>
      <xdr:colOff>151947</xdr:colOff>
      <xdr:row>11</xdr:row>
      <xdr:rowOff>182562</xdr:rowOff>
    </xdr:to>
    <xdr:sp macro="" textlink="">
      <xdr:nvSpPr>
        <xdr:cNvPr id="52" name="Rectangle 51"/>
        <xdr:cNvSpPr/>
      </xdr:nvSpPr>
      <xdr:spPr>
        <a:xfrm>
          <a:off x="11653386" y="611187"/>
          <a:ext cx="1277936" cy="166687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t"/>
        <a:lstStyle/>
        <a:p>
          <a:pPr algn="ctr"/>
          <a:r>
            <a:rPr lang="en-US" sz="1100"/>
            <a:t>Chemical</a:t>
          </a:r>
          <a:r>
            <a:rPr lang="en-US" sz="1100" baseline="0"/>
            <a:t> Productin Team Hotel</a:t>
          </a:r>
          <a:endParaRPr lang="en-US" sz="1100"/>
        </a:p>
      </xdr:txBody>
    </xdr:sp>
    <xdr:clientData/>
  </xdr:twoCellAnchor>
  <xdr:twoCellAnchor>
    <xdr:from>
      <xdr:col>1</xdr:col>
      <xdr:colOff>717550</xdr:colOff>
      <xdr:row>4</xdr:row>
      <xdr:rowOff>180975</xdr:rowOff>
    </xdr:from>
    <xdr:to>
      <xdr:col>3</xdr:col>
      <xdr:colOff>381000</xdr:colOff>
      <xdr:row>10</xdr:row>
      <xdr:rowOff>19050</xdr:rowOff>
    </xdr:to>
    <xdr:sp macro="" textlink="">
      <xdr:nvSpPr>
        <xdr:cNvPr id="2" name="Rectangle 1"/>
        <xdr:cNvSpPr/>
      </xdr:nvSpPr>
      <xdr:spPr>
        <a:xfrm>
          <a:off x="1368425" y="942975"/>
          <a:ext cx="1266825" cy="9810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Gasification </a:t>
          </a:r>
        </a:p>
      </xdr:txBody>
    </xdr:sp>
    <xdr:clientData/>
  </xdr:twoCellAnchor>
  <xdr:twoCellAnchor>
    <xdr:from>
      <xdr:col>5</xdr:col>
      <xdr:colOff>349250</xdr:colOff>
      <xdr:row>4</xdr:row>
      <xdr:rowOff>174625</xdr:rowOff>
    </xdr:from>
    <xdr:to>
      <xdr:col>7</xdr:col>
      <xdr:colOff>82550</xdr:colOff>
      <xdr:row>10</xdr:row>
      <xdr:rowOff>12700</xdr:rowOff>
    </xdr:to>
    <xdr:sp macro="" textlink="">
      <xdr:nvSpPr>
        <xdr:cNvPr id="4" name="Rectangle 3"/>
        <xdr:cNvSpPr/>
      </xdr:nvSpPr>
      <xdr:spPr>
        <a:xfrm>
          <a:off x="4159250" y="936625"/>
          <a:ext cx="1209675" cy="9810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Cleaning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11</xdr:col>
      <xdr:colOff>426811</xdr:colOff>
      <xdr:row>4</xdr:row>
      <xdr:rowOff>142990</xdr:rowOff>
    </xdr:from>
    <xdr:to>
      <xdr:col>13</xdr:col>
      <xdr:colOff>182788</xdr:colOff>
      <xdr:row>9</xdr:row>
      <xdr:rowOff>171565</xdr:rowOff>
    </xdr:to>
    <xdr:sp macro="" textlink="">
      <xdr:nvSpPr>
        <xdr:cNvPr id="5" name="Rectangle 4"/>
        <xdr:cNvSpPr/>
      </xdr:nvSpPr>
      <xdr:spPr>
        <a:xfrm>
          <a:off x="8634186" y="904990"/>
          <a:ext cx="1121227" cy="9810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Water</a:t>
          </a:r>
          <a:r>
            <a:rPr lang="en-US" sz="1100" baseline="0"/>
            <a:t> Gas Shift</a:t>
          </a:r>
          <a:endParaRPr lang="en-US" sz="1100"/>
        </a:p>
      </xdr:txBody>
    </xdr:sp>
    <xdr:clientData/>
  </xdr:twoCellAnchor>
  <xdr:twoCellAnchor>
    <xdr:from>
      <xdr:col>0</xdr:col>
      <xdr:colOff>142875</xdr:colOff>
      <xdr:row>7</xdr:row>
      <xdr:rowOff>95250</xdr:rowOff>
    </xdr:from>
    <xdr:to>
      <xdr:col>1</xdr:col>
      <xdr:colOff>717550</xdr:colOff>
      <xdr:row>7</xdr:row>
      <xdr:rowOff>100013</xdr:rowOff>
    </xdr:to>
    <xdr:cxnSp macro="">
      <xdr:nvCxnSpPr>
        <xdr:cNvPr id="12" name="Straight Arrow Connector 11"/>
        <xdr:cNvCxnSpPr>
          <a:endCxn id="2" idx="1"/>
        </xdr:cNvCxnSpPr>
      </xdr:nvCxnSpPr>
      <xdr:spPr>
        <a:xfrm>
          <a:off x="142875" y="1428750"/>
          <a:ext cx="1225550" cy="47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142875</xdr:colOff>
      <xdr:row>9</xdr:row>
      <xdr:rowOff>95250</xdr:rowOff>
    </xdr:from>
    <xdr:to>
      <xdr:col>1</xdr:col>
      <xdr:colOff>698500</xdr:colOff>
      <xdr:row>9</xdr:row>
      <xdr:rowOff>111125</xdr:rowOff>
    </xdr:to>
    <xdr:cxnSp macro="">
      <xdr:nvCxnSpPr>
        <xdr:cNvPr id="13" name="Straight Arrow Connector 12"/>
        <xdr:cNvCxnSpPr/>
      </xdr:nvCxnSpPr>
      <xdr:spPr>
        <a:xfrm>
          <a:off x="142875" y="1809750"/>
          <a:ext cx="1206500" cy="158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111125</xdr:colOff>
      <xdr:row>5</xdr:row>
      <xdr:rowOff>79375</xdr:rowOff>
    </xdr:from>
    <xdr:to>
      <xdr:col>1</xdr:col>
      <xdr:colOff>698500</xdr:colOff>
      <xdr:row>5</xdr:row>
      <xdr:rowOff>80963</xdr:rowOff>
    </xdr:to>
    <xdr:cxnSp macro="">
      <xdr:nvCxnSpPr>
        <xdr:cNvPr id="14" name="Straight Arrow Connector 13"/>
        <xdr:cNvCxnSpPr/>
      </xdr:nvCxnSpPr>
      <xdr:spPr>
        <a:xfrm>
          <a:off x="111125" y="1031875"/>
          <a:ext cx="12382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295275</xdr:colOff>
      <xdr:row>4</xdr:row>
      <xdr:rowOff>152400</xdr:rowOff>
    </xdr:from>
    <xdr:to>
      <xdr:col>1</xdr:col>
      <xdr:colOff>495300</xdr:colOff>
      <xdr:row>6</xdr:row>
      <xdr:rowOff>28575</xdr:rowOff>
    </xdr:to>
    <xdr:sp macro="" textlink="">
      <xdr:nvSpPr>
        <xdr:cNvPr id="15" name="TextBox 14"/>
        <xdr:cNvSpPr txBox="1"/>
      </xdr:nvSpPr>
      <xdr:spPr>
        <a:xfrm>
          <a:off x="295275" y="914400"/>
          <a:ext cx="809625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#1 Petcoke</a:t>
          </a:r>
        </a:p>
      </xdr:txBody>
    </xdr:sp>
    <xdr:clientData/>
  </xdr:twoCellAnchor>
  <xdr:twoCellAnchor>
    <xdr:from>
      <xdr:col>0</xdr:col>
      <xdr:colOff>314325</xdr:colOff>
      <xdr:row>6</xdr:row>
      <xdr:rowOff>152401</xdr:rowOff>
    </xdr:from>
    <xdr:to>
      <xdr:col>1</xdr:col>
      <xdr:colOff>485775</xdr:colOff>
      <xdr:row>8</xdr:row>
      <xdr:rowOff>47625</xdr:rowOff>
    </xdr:to>
    <xdr:sp macro="" textlink="">
      <xdr:nvSpPr>
        <xdr:cNvPr id="16" name="TextBox 15"/>
        <xdr:cNvSpPr txBox="1"/>
      </xdr:nvSpPr>
      <xdr:spPr>
        <a:xfrm>
          <a:off x="314325" y="1295401"/>
          <a:ext cx="781050" cy="2762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#2 O2/N2</a:t>
          </a:r>
        </a:p>
      </xdr:txBody>
    </xdr:sp>
    <xdr:clientData/>
  </xdr:twoCellAnchor>
  <xdr:twoCellAnchor>
    <xdr:from>
      <xdr:col>0</xdr:col>
      <xdr:colOff>323851</xdr:colOff>
      <xdr:row>8</xdr:row>
      <xdr:rowOff>161926</xdr:rowOff>
    </xdr:from>
    <xdr:to>
      <xdr:col>1</xdr:col>
      <xdr:colOff>438150</xdr:colOff>
      <xdr:row>10</xdr:row>
      <xdr:rowOff>66676</xdr:rowOff>
    </xdr:to>
    <xdr:sp macro="" textlink="">
      <xdr:nvSpPr>
        <xdr:cNvPr id="17" name="TextBox 16"/>
        <xdr:cNvSpPr txBox="1"/>
      </xdr:nvSpPr>
      <xdr:spPr>
        <a:xfrm>
          <a:off x="323851" y="1685926"/>
          <a:ext cx="723899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#3 Steam</a:t>
          </a:r>
        </a:p>
      </xdr:txBody>
    </xdr:sp>
    <xdr:clientData/>
  </xdr:twoCellAnchor>
  <xdr:twoCellAnchor>
    <xdr:from>
      <xdr:col>3</xdr:col>
      <xdr:colOff>381000</xdr:colOff>
      <xdr:row>7</xdr:row>
      <xdr:rowOff>93663</xdr:rowOff>
    </xdr:from>
    <xdr:to>
      <xdr:col>5</xdr:col>
      <xdr:colOff>349250</xdr:colOff>
      <xdr:row>7</xdr:row>
      <xdr:rowOff>100013</xdr:rowOff>
    </xdr:to>
    <xdr:cxnSp macro="">
      <xdr:nvCxnSpPr>
        <xdr:cNvPr id="19" name="Straight Arrow Connector 18"/>
        <xdr:cNvCxnSpPr>
          <a:stCxn id="2" idx="3"/>
          <a:endCxn id="4" idx="1"/>
        </xdr:cNvCxnSpPr>
      </xdr:nvCxnSpPr>
      <xdr:spPr>
        <a:xfrm flipV="1">
          <a:off x="2635250" y="1427163"/>
          <a:ext cx="1524000" cy="63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511175</xdr:colOff>
      <xdr:row>6</xdr:row>
      <xdr:rowOff>139700</xdr:rowOff>
    </xdr:from>
    <xdr:to>
      <xdr:col>5</xdr:col>
      <xdr:colOff>95250</xdr:colOff>
      <xdr:row>8</xdr:row>
      <xdr:rowOff>53975</xdr:rowOff>
    </xdr:to>
    <xdr:sp macro="" textlink="">
      <xdr:nvSpPr>
        <xdr:cNvPr id="22" name="TextBox 21"/>
        <xdr:cNvSpPr txBox="1"/>
      </xdr:nvSpPr>
      <xdr:spPr>
        <a:xfrm>
          <a:off x="2765425" y="1282700"/>
          <a:ext cx="1139825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#4 Raw Syngas</a:t>
          </a:r>
        </a:p>
      </xdr:txBody>
    </xdr:sp>
    <xdr:clientData/>
  </xdr:twoCellAnchor>
  <xdr:twoCellAnchor>
    <xdr:from>
      <xdr:col>7</xdr:col>
      <xdr:colOff>82550</xdr:colOff>
      <xdr:row>7</xdr:row>
      <xdr:rowOff>62028</xdr:rowOff>
    </xdr:from>
    <xdr:to>
      <xdr:col>11</xdr:col>
      <xdr:colOff>426811</xdr:colOff>
      <xdr:row>7</xdr:row>
      <xdr:rowOff>93663</xdr:rowOff>
    </xdr:to>
    <xdr:cxnSp macro="">
      <xdr:nvCxnSpPr>
        <xdr:cNvPr id="24" name="Straight Arrow Connector 23"/>
        <xdr:cNvCxnSpPr>
          <a:stCxn id="4" idx="3"/>
          <a:endCxn id="5" idx="1"/>
        </xdr:cNvCxnSpPr>
      </xdr:nvCxnSpPr>
      <xdr:spPr>
        <a:xfrm flipV="1">
          <a:off x="5368925" y="1395528"/>
          <a:ext cx="3265261" cy="3163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187325</xdr:colOff>
      <xdr:row>6</xdr:row>
      <xdr:rowOff>149225</xdr:rowOff>
    </xdr:from>
    <xdr:to>
      <xdr:col>9</xdr:col>
      <xdr:colOff>15875</xdr:colOff>
      <xdr:row>8</xdr:row>
      <xdr:rowOff>92075</xdr:rowOff>
    </xdr:to>
    <xdr:sp macro="" textlink="">
      <xdr:nvSpPr>
        <xdr:cNvPr id="26" name="TextBox 25"/>
        <xdr:cNvSpPr txBox="1"/>
      </xdr:nvSpPr>
      <xdr:spPr>
        <a:xfrm>
          <a:off x="5473700" y="1292225"/>
          <a:ext cx="138430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#5</a:t>
          </a:r>
          <a:r>
            <a:rPr lang="en-US" sz="1100" baseline="0"/>
            <a:t> Cleaned Syngas</a:t>
          </a:r>
          <a:endParaRPr lang="en-US" sz="1100"/>
        </a:p>
      </xdr:txBody>
    </xdr:sp>
    <xdr:clientData/>
  </xdr:twoCellAnchor>
  <xdr:twoCellAnchor>
    <xdr:from>
      <xdr:col>13</xdr:col>
      <xdr:colOff>182788</xdr:colOff>
      <xdr:row>7</xdr:row>
      <xdr:rowOff>62028</xdr:rowOff>
    </xdr:from>
    <xdr:to>
      <xdr:col>15</xdr:col>
      <xdr:colOff>79375</xdr:colOff>
      <xdr:row>7</xdr:row>
      <xdr:rowOff>79375</xdr:rowOff>
    </xdr:to>
    <xdr:cxnSp macro="">
      <xdr:nvCxnSpPr>
        <xdr:cNvPr id="28" name="Straight Arrow Connector 27"/>
        <xdr:cNvCxnSpPr>
          <a:stCxn id="5" idx="3"/>
        </xdr:cNvCxnSpPr>
      </xdr:nvCxnSpPr>
      <xdr:spPr>
        <a:xfrm>
          <a:off x="9755413" y="1395528"/>
          <a:ext cx="1896837" cy="1734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327364</xdr:colOff>
      <xdr:row>6</xdr:row>
      <xdr:rowOff>59305</xdr:rowOff>
    </xdr:from>
    <xdr:to>
      <xdr:col>14</xdr:col>
      <xdr:colOff>930615</xdr:colOff>
      <xdr:row>8</xdr:row>
      <xdr:rowOff>154214</xdr:rowOff>
    </xdr:to>
    <xdr:sp macro="" textlink="">
      <xdr:nvSpPr>
        <xdr:cNvPr id="29" name="TextBox 28"/>
        <xdr:cNvSpPr txBox="1"/>
      </xdr:nvSpPr>
      <xdr:spPr>
        <a:xfrm>
          <a:off x="9899989" y="1202305"/>
          <a:ext cx="1206501" cy="47590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100"/>
            <a:t>#10 Shifted</a:t>
          </a:r>
          <a:r>
            <a:rPr lang="en-US" sz="1100" baseline="0"/>
            <a:t> Syngas</a:t>
          </a:r>
          <a:endParaRPr lang="en-US" sz="1100"/>
        </a:p>
      </xdr:txBody>
    </xdr:sp>
    <xdr:clientData/>
  </xdr:twoCellAnchor>
  <xdr:twoCellAnchor>
    <xdr:from>
      <xdr:col>6</xdr:col>
      <xdr:colOff>218281</xdr:colOff>
      <xdr:row>10</xdr:row>
      <xdr:rowOff>16669</xdr:rowOff>
    </xdr:from>
    <xdr:to>
      <xdr:col>6</xdr:col>
      <xdr:colOff>219869</xdr:colOff>
      <xdr:row>14</xdr:row>
      <xdr:rowOff>111919</xdr:rowOff>
    </xdr:to>
    <xdr:cxnSp macro="">
      <xdr:nvCxnSpPr>
        <xdr:cNvPr id="31" name="Straight Arrow Connector 30"/>
        <xdr:cNvCxnSpPr/>
      </xdr:nvCxnSpPr>
      <xdr:spPr>
        <a:xfrm rot="5400000">
          <a:off x="4330700" y="2349500"/>
          <a:ext cx="8572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438150</xdr:colOff>
      <xdr:row>10</xdr:row>
      <xdr:rowOff>127000</xdr:rowOff>
    </xdr:from>
    <xdr:to>
      <xdr:col>7</xdr:col>
      <xdr:colOff>19050</xdr:colOff>
      <xdr:row>13</xdr:row>
      <xdr:rowOff>58964</xdr:rowOff>
    </xdr:to>
    <xdr:sp macro="" textlink="">
      <xdr:nvSpPr>
        <xdr:cNvPr id="34" name="TextBox 33"/>
        <xdr:cNvSpPr txBox="1"/>
      </xdr:nvSpPr>
      <xdr:spPr>
        <a:xfrm>
          <a:off x="4248150" y="2032000"/>
          <a:ext cx="1057275" cy="5034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100"/>
            <a:t>#6</a:t>
          </a:r>
          <a:r>
            <a:rPr lang="en-US" sz="1100" baseline="0"/>
            <a:t> Pollutants       to Cleaning</a:t>
          </a:r>
          <a:endParaRPr lang="en-US" sz="1100"/>
        </a:p>
      </xdr:txBody>
    </xdr:sp>
    <xdr:clientData/>
  </xdr:twoCellAnchor>
  <xdr:twoCellAnchor>
    <xdr:from>
      <xdr:col>9</xdr:col>
      <xdr:colOff>297089</xdr:colOff>
      <xdr:row>3</xdr:row>
      <xdr:rowOff>67469</xdr:rowOff>
    </xdr:from>
    <xdr:to>
      <xdr:col>9</xdr:col>
      <xdr:colOff>297089</xdr:colOff>
      <xdr:row>7</xdr:row>
      <xdr:rowOff>91281</xdr:rowOff>
    </xdr:to>
    <xdr:cxnSp macro="">
      <xdr:nvCxnSpPr>
        <xdr:cNvPr id="42" name="Straight Connector 41"/>
        <xdr:cNvCxnSpPr/>
      </xdr:nvCxnSpPr>
      <xdr:spPr>
        <a:xfrm rot="5400000" flipH="1" flipV="1">
          <a:off x="6746308" y="1031875"/>
          <a:ext cx="785812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319768</xdr:colOff>
      <xdr:row>3</xdr:row>
      <xdr:rowOff>63500</xdr:rowOff>
    </xdr:from>
    <xdr:to>
      <xdr:col>14</xdr:col>
      <xdr:colOff>1127125</xdr:colOff>
      <xdr:row>3</xdr:row>
      <xdr:rowOff>63500</xdr:rowOff>
    </xdr:to>
    <xdr:cxnSp macro="">
      <xdr:nvCxnSpPr>
        <xdr:cNvPr id="44" name="Straight Connector 43"/>
        <xdr:cNvCxnSpPr/>
      </xdr:nvCxnSpPr>
      <xdr:spPr>
        <a:xfrm>
          <a:off x="7161893" y="635000"/>
          <a:ext cx="414110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1121797</xdr:colOff>
      <xdr:row>3</xdr:row>
      <xdr:rowOff>42182</xdr:rowOff>
    </xdr:from>
    <xdr:to>
      <xdr:col>14</xdr:col>
      <xdr:colOff>1123385</xdr:colOff>
      <xdr:row>7</xdr:row>
      <xdr:rowOff>65994</xdr:rowOff>
    </xdr:to>
    <xdr:cxnSp macro="">
      <xdr:nvCxnSpPr>
        <xdr:cNvPr id="46" name="Straight Arrow Connector 45"/>
        <xdr:cNvCxnSpPr/>
      </xdr:nvCxnSpPr>
      <xdr:spPr>
        <a:xfrm rot="5400000">
          <a:off x="10905560" y="1005794"/>
          <a:ext cx="7858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595312</xdr:colOff>
      <xdr:row>2</xdr:row>
      <xdr:rowOff>102055</xdr:rowOff>
    </xdr:from>
    <xdr:to>
      <xdr:col>13</xdr:col>
      <xdr:colOff>333375</xdr:colOff>
      <xdr:row>4</xdr:row>
      <xdr:rowOff>15875</xdr:rowOff>
    </xdr:to>
    <xdr:sp macro="" textlink="">
      <xdr:nvSpPr>
        <xdr:cNvPr id="48" name="TextBox 47"/>
        <xdr:cNvSpPr txBox="1"/>
      </xdr:nvSpPr>
      <xdr:spPr>
        <a:xfrm>
          <a:off x="7437437" y="483055"/>
          <a:ext cx="2468563" cy="2948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100"/>
            <a:t>#8</a:t>
          </a:r>
          <a:r>
            <a:rPr lang="en-US" sz="1100" baseline="0"/>
            <a:t> Split Fraction </a:t>
          </a:r>
          <a:r>
            <a:rPr lang="en-US" sz="1100"/>
            <a:t>Clean</a:t>
          </a:r>
          <a:r>
            <a:rPr lang="en-US" sz="1100" baseline="0"/>
            <a:t> Syngas </a:t>
          </a:r>
          <a:endParaRPr lang="en-US" sz="1100"/>
        </a:p>
      </xdr:txBody>
    </xdr:sp>
    <xdr:clientData/>
  </xdr:twoCellAnchor>
  <xdr:twoCellAnchor>
    <xdr:from>
      <xdr:col>15</xdr:col>
      <xdr:colOff>191635</xdr:colOff>
      <xdr:row>7</xdr:row>
      <xdr:rowOff>164985</xdr:rowOff>
    </xdr:from>
    <xdr:to>
      <xdr:col>17</xdr:col>
      <xdr:colOff>84477</xdr:colOff>
      <xdr:row>10</xdr:row>
      <xdr:rowOff>34018</xdr:rowOff>
    </xdr:to>
    <xdr:sp macro="" textlink="">
      <xdr:nvSpPr>
        <xdr:cNvPr id="49" name="TextBox 48"/>
        <xdr:cNvSpPr txBox="1"/>
      </xdr:nvSpPr>
      <xdr:spPr>
        <a:xfrm>
          <a:off x="11764510" y="1498485"/>
          <a:ext cx="1099342" cy="44053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#11</a:t>
          </a:r>
          <a:r>
            <a:rPr lang="en-US" sz="1100" baseline="0"/>
            <a:t> </a:t>
          </a:r>
          <a:r>
            <a:rPr lang="en-US" sz="1100"/>
            <a:t>Final      Syngas</a:t>
          </a:r>
        </a:p>
      </xdr:txBody>
    </xdr:sp>
    <xdr:clientData/>
  </xdr:twoCellAnchor>
  <xdr:twoCellAnchor>
    <xdr:from>
      <xdr:col>12</xdr:col>
      <xdr:colOff>376470</xdr:colOff>
      <xdr:row>9</xdr:row>
      <xdr:rowOff>165553</xdr:rowOff>
    </xdr:from>
    <xdr:to>
      <xdr:col>12</xdr:col>
      <xdr:colOff>376472</xdr:colOff>
      <xdr:row>14</xdr:row>
      <xdr:rowOff>70302</xdr:rowOff>
    </xdr:to>
    <xdr:cxnSp macro="">
      <xdr:nvCxnSpPr>
        <xdr:cNvPr id="27" name="Straight Arrow Connector 26"/>
        <xdr:cNvCxnSpPr/>
      </xdr:nvCxnSpPr>
      <xdr:spPr>
        <a:xfrm rot="5400000" flipH="1" flipV="1">
          <a:off x="8790221" y="2308677"/>
          <a:ext cx="857249" cy="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585106</xdr:colOff>
      <xdr:row>11</xdr:row>
      <xdr:rowOff>56696</xdr:rowOff>
    </xdr:from>
    <xdr:to>
      <xdr:col>13</xdr:col>
      <xdr:colOff>81641</xdr:colOff>
      <xdr:row>12</xdr:row>
      <xdr:rowOff>151946</xdr:rowOff>
    </xdr:to>
    <xdr:sp macro="" textlink="">
      <xdr:nvSpPr>
        <xdr:cNvPr id="35" name="TextBox 34"/>
        <xdr:cNvSpPr txBox="1"/>
      </xdr:nvSpPr>
      <xdr:spPr>
        <a:xfrm>
          <a:off x="8792481" y="2152196"/>
          <a:ext cx="861785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#7</a:t>
          </a:r>
          <a:r>
            <a:rPr lang="en-US" sz="1100" baseline="0"/>
            <a:t> </a:t>
          </a:r>
          <a:r>
            <a:rPr lang="en-US" sz="1100"/>
            <a:t>Water</a:t>
          </a:r>
        </a:p>
      </xdr:txBody>
    </xdr:sp>
    <xdr:clientData/>
  </xdr:twoCellAnchor>
  <xdr:twoCellAnchor>
    <xdr:from>
      <xdr:col>9</xdr:col>
      <xdr:colOff>517072</xdr:colOff>
      <xdr:row>5</xdr:row>
      <xdr:rowOff>129270</xdr:rowOff>
    </xdr:from>
    <xdr:to>
      <xdr:col>10</xdr:col>
      <xdr:colOff>607785</xdr:colOff>
      <xdr:row>9</xdr:row>
      <xdr:rowOff>156484</xdr:rowOff>
    </xdr:to>
    <xdr:sp macro="" textlink="">
      <xdr:nvSpPr>
        <xdr:cNvPr id="40" name="TextBox 39"/>
        <xdr:cNvSpPr txBox="1"/>
      </xdr:nvSpPr>
      <xdr:spPr>
        <a:xfrm>
          <a:off x="7359197" y="1081770"/>
          <a:ext cx="757463" cy="7892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100"/>
            <a:t>#9 Inlet Fraction</a:t>
          </a:r>
          <a:r>
            <a:rPr lang="en-US" sz="1100" baseline="0"/>
            <a:t> Clean Syngas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486833</xdr:colOff>
      <xdr:row>8</xdr:row>
      <xdr:rowOff>84662</xdr:rowOff>
    </xdr:from>
    <xdr:to>
      <xdr:col>4</xdr:col>
      <xdr:colOff>550334</xdr:colOff>
      <xdr:row>14</xdr:row>
      <xdr:rowOff>31748</xdr:rowOff>
    </xdr:to>
    <xdr:sp macro="" textlink="">
      <xdr:nvSpPr>
        <xdr:cNvPr id="2" name="Rectangle 1"/>
        <xdr:cNvSpPr/>
      </xdr:nvSpPr>
      <xdr:spPr>
        <a:xfrm rot="16200000">
          <a:off x="2280707" y="672038"/>
          <a:ext cx="1090086" cy="67733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0"/>
            <a:t>Gasification</a:t>
          </a:r>
        </a:p>
      </xdr:txBody>
    </xdr:sp>
    <xdr:clientData/>
  </xdr:twoCellAnchor>
  <xdr:twoCellAnchor>
    <xdr:from>
      <xdr:col>3</xdr:col>
      <xdr:colOff>10583</xdr:colOff>
      <xdr:row>9</xdr:row>
      <xdr:rowOff>114528</xdr:rowOff>
    </xdr:from>
    <xdr:to>
      <xdr:col>3</xdr:col>
      <xdr:colOff>514350</xdr:colOff>
      <xdr:row>9</xdr:row>
      <xdr:rowOff>116417</xdr:rowOff>
    </xdr:to>
    <xdr:cxnSp macro="">
      <xdr:nvCxnSpPr>
        <xdr:cNvPr id="4" name="Straight Arrow Connector 3"/>
        <xdr:cNvCxnSpPr/>
      </xdr:nvCxnSpPr>
      <xdr:spPr>
        <a:xfrm flipV="1">
          <a:off x="2010833" y="1448028"/>
          <a:ext cx="503767" cy="1889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550334</xdr:colOff>
      <xdr:row>9</xdr:row>
      <xdr:rowOff>42333</xdr:rowOff>
    </xdr:from>
    <xdr:to>
      <xdr:col>7</xdr:col>
      <xdr:colOff>137584</xdr:colOff>
      <xdr:row>9</xdr:row>
      <xdr:rowOff>42333</xdr:rowOff>
    </xdr:to>
    <xdr:cxnSp macro="">
      <xdr:nvCxnSpPr>
        <xdr:cNvPr id="7" name="Straight Arrow Connector 6"/>
        <xdr:cNvCxnSpPr/>
      </xdr:nvCxnSpPr>
      <xdr:spPr>
        <a:xfrm flipV="1">
          <a:off x="3164417" y="1756833"/>
          <a:ext cx="1428750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591309</xdr:colOff>
      <xdr:row>14</xdr:row>
      <xdr:rowOff>30843</xdr:rowOff>
    </xdr:from>
    <xdr:to>
      <xdr:col>3</xdr:col>
      <xdr:colOff>592668</xdr:colOff>
      <xdr:row>17</xdr:row>
      <xdr:rowOff>131536</xdr:rowOff>
    </xdr:to>
    <xdr:cxnSp macro="">
      <xdr:nvCxnSpPr>
        <xdr:cNvPr id="9" name="Straight Arrow Connector 8"/>
        <xdr:cNvCxnSpPr/>
      </xdr:nvCxnSpPr>
      <xdr:spPr>
        <a:xfrm rot="16200000" flipH="1">
          <a:off x="2256142" y="3033260"/>
          <a:ext cx="672193" cy="1359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134561</xdr:colOff>
      <xdr:row>8</xdr:row>
      <xdr:rowOff>89658</xdr:rowOff>
    </xdr:from>
    <xdr:to>
      <xdr:col>8</xdr:col>
      <xdr:colOff>285751</xdr:colOff>
      <xdr:row>13</xdr:row>
      <xdr:rowOff>42333</xdr:rowOff>
    </xdr:to>
    <xdr:sp macro="" textlink="">
      <xdr:nvSpPr>
        <xdr:cNvPr id="11" name="Rectangle 10"/>
        <xdr:cNvSpPr/>
      </xdr:nvSpPr>
      <xdr:spPr>
        <a:xfrm>
          <a:off x="4590144" y="470658"/>
          <a:ext cx="765024" cy="9051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Sulfur Removal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11</xdr:col>
      <xdr:colOff>152098</xdr:colOff>
      <xdr:row>7</xdr:row>
      <xdr:rowOff>80132</xdr:rowOff>
    </xdr:from>
    <xdr:to>
      <xdr:col>13</xdr:col>
      <xdr:colOff>63502</xdr:colOff>
      <xdr:row>11</xdr:row>
      <xdr:rowOff>156332</xdr:rowOff>
    </xdr:to>
    <xdr:sp macro="" textlink="">
      <xdr:nvSpPr>
        <xdr:cNvPr id="14" name="Rectangle 13"/>
        <xdr:cNvSpPr/>
      </xdr:nvSpPr>
      <xdr:spPr>
        <a:xfrm>
          <a:off x="7063015" y="1413632"/>
          <a:ext cx="1139070" cy="838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Claus Plant</a:t>
          </a:r>
        </a:p>
      </xdr:txBody>
    </xdr:sp>
    <xdr:clientData/>
  </xdr:twoCellAnchor>
  <xdr:twoCellAnchor>
    <xdr:from>
      <xdr:col>7</xdr:col>
      <xdr:colOff>401374</xdr:colOff>
      <xdr:row>13</xdr:row>
      <xdr:rowOff>43129</xdr:rowOff>
    </xdr:from>
    <xdr:to>
      <xdr:col>7</xdr:col>
      <xdr:colOff>402962</xdr:colOff>
      <xdr:row>16</xdr:row>
      <xdr:rowOff>106626</xdr:rowOff>
    </xdr:to>
    <xdr:cxnSp macro="">
      <xdr:nvCxnSpPr>
        <xdr:cNvPr id="16" name="Straight Arrow Connector 15"/>
        <xdr:cNvCxnSpPr/>
      </xdr:nvCxnSpPr>
      <xdr:spPr>
        <a:xfrm rot="5400000">
          <a:off x="4540252" y="1693334"/>
          <a:ext cx="634997" cy="158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90564</xdr:colOff>
      <xdr:row>16</xdr:row>
      <xdr:rowOff>87689</xdr:rowOff>
    </xdr:from>
    <xdr:to>
      <xdr:col>8</xdr:col>
      <xdr:colOff>222250</xdr:colOff>
      <xdr:row>19</xdr:row>
      <xdr:rowOff>52917</xdr:rowOff>
    </xdr:to>
    <xdr:sp macro="" textlink="">
      <xdr:nvSpPr>
        <xdr:cNvPr id="17" name="Rectangle 16"/>
        <xdr:cNvSpPr/>
      </xdr:nvSpPr>
      <xdr:spPr>
        <a:xfrm>
          <a:off x="4546147" y="1992689"/>
          <a:ext cx="745520" cy="536728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WGS</a:t>
          </a:r>
        </a:p>
      </xdr:txBody>
    </xdr:sp>
    <xdr:clientData/>
  </xdr:twoCellAnchor>
  <xdr:twoCellAnchor>
    <xdr:from>
      <xdr:col>8</xdr:col>
      <xdr:colOff>222250</xdr:colOff>
      <xdr:row>17</xdr:row>
      <xdr:rowOff>159203</xdr:rowOff>
    </xdr:from>
    <xdr:to>
      <xdr:col>10</xdr:col>
      <xdr:colOff>67130</xdr:colOff>
      <xdr:row>17</xdr:row>
      <xdr:rowOff>159203</xdr:rowOff>
    </xdr:to>
    <xdr:cxnSp macro="">
      <xdr:nvCxnSpPr>
        <xdr:cNvPr id="19" name="Straight Arrow Connector 18"/>
        <xdr:cNvCxnSpPr>
          <a:stCxn id="17" idx="3"/>
          <a:endCxn id="20" idx="1"/>
        </xdr:cNvCxnSpPr>
      </xdr:nvCxnSpPr>
      <xdr:spPr>
        <a:xfrm flipV="1">
          <a:off x="5291667" y="3397703"/>
          <a:ext cx="107254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67130</xdr:colOff>
      <xdr:row>15</xdr:row>
      <xdr:rowOff>159655</xdr:rowOff>
    </xdr:from>
    <xdr:to>
      <xdr:col>11</xdr:col>
      <xdr:colOff>507999</xdr:colOff>
      <xdr:row>19</xdr:row>
      <xdr:rowOff>158750</xdr:rowOff>
    </xdr:to>
    <xdr:sp macro="" textlink="">
      <xdr:nvSpPr>
        <xdr:cNvPr id="20" name="Rectangle 19"/>
        <xdr:cNvSpPr/>
      </xdr:nvSpPr>
      <xdr:spPr>
        <a:xfrm>
          <a:off x="6364213" y="1874155"/>
          <a:ext cx="1054703" cy="76109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CO2 Absorption</a:t>
          </a:r>
        </a:p>
      </xdr:txBody>
    </xdr:sp>
    <xdr:clientData/>
  </xdr:twoCellAnchor>
  <xdr:twoCellAnchor>
    <xdr:from>
      <xdr:col>10</xdr:col>
      <xdr:colOff>594482</xdr:colOff>
      <xdr:row>19</xdr:row>
      <xdr:rowOff>158749</xdr:rowOff>
    </xdr:from>
    <xdr:to>
      <xdr:col>12</xdr:col>
      <xdr:colOff>243420</xdr:colOff>
      <xdr:row>20</xdr:row>
      <xdr:rowOff>127002</xdr:rowOff>
    </xdr:to>
    <xdr:cxnSp macro="">
      <xdr:nvCxnSpPr>
        <xdr:cNvPr id="27" name="Shape 26"/>
        <xdr:cNvCxnSpPr>
          <a:stCxn id="20" idx="2"/>
        </xdr:cNvCxnSpPr>
      </xdr:nvCxnSpPr>
      <xdr:spPr>
        <a:xfrm rot="16200000" flipH="1">
          <a:off x="7250491" y="2276323"/>
          <a:ext cx="158753" cy="876605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101069</xdr:colOff>
      <xdr:row>11</xdr:row>
      <xdr:rowOff>156335</xdr:rowOff>
    </xdr:from>
    <xdr:to>
      <xdr:col>14</xdr:col>
      <xdr:colOff>84666</xdr:colOff>
      <xdr:row>12</xdr:row>
      <xdr:rowOff>116417</xdr:rowOff>
    </xdr:to>
    <xdr:cxnSp macro="">
      <xdr:nvCxnSpPr>
        <xdr:cNvPr id="33" name="Shape 32"/>
        <xdr:cNvCxnSpPr/>
      </xdr:nvCxnSpPr>
      <xdr:spPr>
        <a:xfrm>
          <a:off x="7625819" y="2251835"/>
          <a:ext cx="1211264" cy="150582"/>
        </a:xfrm>
        <a:prstGeom prst="bentConnector3">
          <a:avLst>
            <a:gd name="adj1" fmla="val -677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11</xdr:row>
      <xdr:rowOff>58205</xdr:rowOff>
    </xdr:from>
    <xdr:to>
      <xdr:col>3</xdr:col>
      <xdr:colOff>486833</xdr:colOff>
      <xdr:row>12</xdr:row>
      <xdr:rowOff>21169</xdr:rowOff>
    </xdr:to>
    <xdr:cxnSp macro="">
      <xdr:nvCxnSpPr>
        <xdr:cNvPr id="41" name="Straight Arrow Connector 40"/>
        <xdr:cNvCxnSpPr>
          <a:endCxn id="2" idx="0"/>
        </xdr:cNvCxnSpPr>
      </xdr:nvCxnSpPr>
      <xdr:spPr>
        <a:xfrm flipV="1">
          <a:off x="2000250" y="1010705"/>
          <a:ext cx="486833" cy="153464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13</xdr:row>
      <xdr:rowOff>74083</xdr:rowOff>
    </xdr:from>
    <xdr:to>
      <xdr:col>3</xdr:col>
      <xdr:colOff>486833</xdr:colOff>
      <xdr:row>14</xdr:row>
      <xdr:rowOff>105833</xdr:rowOff>
    </xdr:to>
    <xdr:cxnSp macro="">
      <xdr:nvCxnSpPr>
        <xdr:cNvPr id="43" name="Elbow Connector 42"/>
        <xdr:cNvCxnSpPr/>
      </xdr:nvCxnSpPr>
      <xdr:spPr>
        <a:xfrm flipV="1">
          <a:off x="2000250" y="2550583"/>
          <a:ext cx="486833" cy="222250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508000</xdr:colOff>
      <xdr:row>16</xdr:row>
      <xdr:rowOff>63500</xdr:rowOff>
    </xdr:from>
    <xdr:to>
      <xdr:col>14</xdr:col>
      <xdr:colOff>42333</xdr:colOff>
      <xdr:row>16</xdr:row>
      <xdr:rowOff>65088</xdr:rowOff>
    </xdr:to>
    <xdr:cxnSp macro="">
      <xdr:nvCxnSpPr>
        <xdr:cNvPr id="162" name="Straight Arrow Connector 161"/>
        <xdr:cNvCxnSpPr/>
      </xdr:nvCxnSpPr>
      <xdr:spPr>
        <a:xfrm>
          <a:off x="7418917" y="1968500"/>
          <a:ext cx="1375833" cy="158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296333</xdr:colOff>
      <xdr:row>9</xdr:row>
      <xdr:rowOff>105833</xdr:rowOff>
    </xdr:from>
    <xdr:to>
      <xdr:col>11</xdr:col>
      <xdr:colOff>152098</xdr:colOff>
      <xdr:row>9</xdr:row>
      <xdr:rowOff>105833</xdr:rowOff>
    </xdr:to>
    <xdr:cxnSp macro="">
      <xdr:nvCxnSpPr>
        <xdr:cNvPr id="165" name="Straight Arrow Connector 164"/>
        <xdr:cNvCxnSpPr>
          <a:endCxn id="14" idx="1"/>
        </xdr:cNvCxnSpPr>
      </xdr:nvCxnSpPr>
      <xdr:spPr>
        <a:xfrm>
          <a:off x="5365750" y="1820333"/>
          <a:ext cx="169726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359833</xdr:colOff>
      <xdr:row>5</xdr:row>
      <xdr:rowOff>127001</xdr:rowOff>
    </xdr:from>
    <xdr:to>
      <xdr:col>14</xdr:col>
      <xdr:colOff>127000</xdr:colOff>
      <xdr:row>7</xdr:row>
      <xdr:rowOff>74083</xdr:rowOff>
    </xdr:to>
    <xdr:cxnSp macro="">
      <xdr:nvCxnSpPr>
        <xdr:cNvPr id="172" name="Elbow Connector 171"/>
        <xdr:cNvCxnSpPr/>
      </xdr:nvCxnSpPr>
      <xdr:spPr>
        <a:xfrm flipV="1">
          <a:off x="7270750" y="1079501"/>
          <a:ext cx="1608667" cy="328082"/>
        </a:xfrm>
        <a:prstGeom prst="bentConnector3">
          <a:avLst>
            <a:gd name="adj1" fmla="val 0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190501</xdr:colOff>
      <xdr:row>14</xdr:row>
      <xdr:rowOff>105832</xdr:rowOff>
    </xdr:from>
    <xdr:to>
      <xdr:col>7</xdr:col>
      <xdr:colOff>381003</xdr:colOff>
      <xdr:row>21</xdr:row>
      <xdr:rowOff>148167</xdr:rowOff>
    </xdr:to>
    <xdr:cxnSp macro="">
      <xdr:nvCxnSpPr>
        <xdr:cNvPr id="22" name="Elbow Connector 21"/>
        <xdr:cNvCxnSpPr/>
      </xdr:nvCxnSpPr>
      <xdr:spPr>
        <a:xfrm rot="5400000">
          <a:off x="3921126" y="3053290"/>
          <a:ext cx="1375835" cy="814919"/>
        </a:xfrm>
        <a:prstGeom prst="bentConnector3">
          <a:avLst>
            <a:gd name="adj1" fmla="val -769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/>
      <a:bodyPr/>
      <a:lstStyle/>
      <a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51"/>
  <sheetViews>
    <sheetView zoomScale="60" zoomScaleNormal="60" workbookViewId="0">
      <selection activeCell="N12" sqref="N12"/>
    </sheetView>
  </sheetViews>
  <sheetFormatPr defaultRowHeight="15"/>
  <cols>
    <col min="1" max="1" width="9.85546875" customWidth="1"/>
    <col min="2" max="2" width="13.7109375" customWidth="1"/>
    <col min="3" max="3" width="10.28515625" customWidth="1"/>
    <col min="4" max="4" width="12" customWidth="1"/>
    <col min="5" max="5" width="11.42578125" customWidth="1"/>
    <col min="6" max="6" width="11" customWidth="1"/>
    <col min="7" max="7" width="11.28515625" customWidth="1"/>
    <col min="8" max="8" width="12.140625" customWidth="1"/>
    <col min="9" max="9" width="11.140625" customWidth="1"/>
    <col min="10" max="10" width="10" customWidth="1"/>
    <col min="11" max="11" width="10.42578125" customWidth="1"/>
    <col min="12" max="12" width="9.42578125" bestFit="1" customWidth="1"/>
    <col min="13" max="13" width="11" bestFit="1" customWidth="1"/>
    <col min="15" max="15" width="21" customWidth="1"/>
  </cols>
  <sheetData>
    <row r="2" spans="1:2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</row>
    <row r="3" spans="1:2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</row>
    <row r="4" spans="1:21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</row>
    <row r="5" spans="1:21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</row>
    <row r="6" spans="1:21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</row>
    <row r="7" spans="1:2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</row>
    <row r="8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</row>
    <row r="9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</row>
    <row r="10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</row>
    <row r="1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spans="1:21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1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</row>
    <row r="15" spans="1:21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</row>
    <row r="16" spans="1:21">
      <c r="C16" s="8" t="s">
        <v>46</v>
      </c>
      <c r="D16">
        <v>725.18</v>
      </c>
      <c r="P16" s="1"/>
    </row>
    <row r="17" spans="2:18">
      <c r="C17" s="8" t="s">
        <v>47</v>
      </c>
      <c r="D17">
        <v>500</v>
      </c>
    </row>
    <row r="18" spans="2:18">
      <c r="J18" s="6"/>
      <c r="K18" s="6"/>
      <c r="L18" s="6"/>
    </row>
    <row r="19" spans="2:18">
      <c r="B19" s="2" t="s">
        <v>0</v>
      </c>
      <c r="C19" s="3">
        <v>2</v>
      </c>
      <c r="D19" s="3">
        <v>3</v>
      </c>
      <c r="E19" s="3">
        <v>4</v>
      </c>
      <c r="F19" s="3">
        <v>5</v>
      </c>
      <c r="G19" s="3">
        <v>6</v>
      </c>
      <c r="H19" s="3">
        <v>7</v>
      </c>
      <c r="I19" s="3">
        <v>8</v>
      </c>
      <c r="J19" s="3">
        <v>9</v>
      </c>
      <c r="K19" s="14">
        <v>10</v>
      </c>
      <c r="L19" s="3">
        <v>11</v>
      </c>
    </row>
    <row r="20" spans="2:18" ht="60" customHeight="1">
      <c r="B20" s="26" t="s">
        <v>23</v>
      </c>
      <c r="C20" s="15" t="s">
        <v>11</v>
      </c>
      <c r="D20" s="15" t="s">
        <v>12</v>
      </c>
      <c r="E20" s="15" t="s">
        <v>13</v>
      </c>
      <c r="F20" s="15" t="s">
        <v>14</v>
      </c>
      <c r="G20" s="15" t="s">
        <v>15</v>
      </c>
      <c r="H20" s="15" t="s">
        <v>24</v>
      </c>
      <c r="I20" s="16" t="s">
        <v>26</v>
      </c>
      <c r="J20" s="15" t="s">
        <v>27</v>
      </c>
      <c r="K20" s="16" t="s">
        <v>25</v>
      </c>
      <c r="L20" s="15" t="s">
        <v>16</v>
      </c>
    </row>
    <row r="21" spans="2:18">
      <c r="B21" s="9" t="s">
        <v>4</v>
      </c>
      <c r="C21" s="17">
        <v>0</v>
      </c>
      <c r="D21" s="18">
        <v>0</v>
      </c>
      <c r="E21" s="17">
        <v>5783.3336320823146</v>
      </c>
      <c r="F21" s="17">
        <v>5783.3336320823146</v>
      </c>
      <c r="G21" s="17">
        <v>0</v>
      </c>
      <c r="H21" s="17">
        <v>0</v>
      </c>
      <c r="I21" s="19">
        <v>2383.0804564358382</v>
      </c>
      <c r="J21" s="19">
        <v>3400.2531756464759</v>
      </c>
      <c r="K21" s="20">
        <v>0</v>
      </c>
      <c r="L21" s="17">
        <v>2383.0804564358382</v>
      </c>
      <c r="N21" s="33" t="s">
        <v>38</v>
      </c>
    </row>
    <row r="22" spans="2:18">
      <c r="B22" s="9" t="s">
        <v>6</v>
      </c>
      <c r="C22" s="17">
        <v>0</v>
      </c>
      <c r="D22" s="18">
        <v>0</v>
      </c>
      <c r="E22" s="17">
        <v>314.83569153500463</v>
      </c>
      <c r="F22" s="17">
        <v>251.86855322800369</v>
      </c>
      <c r="G22" s="17">
        <v>62.967138307000923</v>
      </c>
      <c r="H22" s="17">
        <v>0</v>
      </c>
      <c r="I22" s="19">
        <v>103.78495604313119</v>
      </c>
      <c r="J22" s="19">
        <v>148.0835971848725</v>
      </c>
      <c r="K22" s="17">
        <v>5490.5235117520206</v>
      </c>
      <c r="L22" s="17">
        <v>5594.3084677951501</v>
      </c>
      <c r="N22" s="32" t="s">
        <v>39</v>
      </c>
    </row>
    <row r="23" spans="2:18">
      <c r="B23" s="9" t="s">
        <v>7</v>
      </c>
      <c r="C23" s="17">
        <v>0</v>
      </c>
      <c r="D23" s="18">
        <v>0</v>
      </c>
      <c r="E23" s="17">
        <v>4.7599236965014571</v>
      </c>
      <c r="F23" s="17">
        <v>4.7599236965014571</v>
      </c>
      <c r="G23" s="17">
        <v>0</v>
      </c>
      <c r="H23" s="17">
        <v>0</v>
      </c>
      <c r="I23" s="19">
        <v>1.9613741583803905</v>
      </c>
      <c r="J23" s="19">
        <v>2.7985495381210672</v>
      </c>
      <c r="K23" s="17">
        <v>1.9613741583803905</v>
      </c>
      <c r="L23" s="17">
        <v>4.7599236965014571</v>
      </c>
      <c r="N23" s="34" t="s">
        <v>40</v>
      </c>
    </row>
    <row r="24" spans="2:18">
      <c r="B24" s="9" t="s">
        <v>5</v>
      </c>
      <c r="C24" s="17">
        <v>0</v>
      </c>
      <c r="D24" s="18">
        <v>0</v>
      </c>
      <c r="E24" s="17">
        <v>173.71437191452458</v>
      </c>
      <c r="F24" s="17">
        <v>173.71437191452458</v>
      </c>
      <c r="G24" s="17">
        <v>0</v>
      </c>
      <c r="H24" s="17">
        <v>0</v>
      </c>
      <c r="I24" s="19">
        <v>71.580744091098992</v>
      </c>
      <c r="J24" s="19">
        <v>102.1336278234256</v>
      </c>
      <c r="K24" s="17">
        <v>346.84017375231412</v>
      </c>
      <c r="L24" s="17">
        <v>418.42091784341312</v>
      </c>
      <c r="N24" s="35" t="s">
        <v>41</v>
      </c>
    </row>
    <row r="25" spans="2:18">
      <c r="B25" s="9" t="s">
        <v>17</v>
      </c>
      <c r="C25" s="17">
        <v>155</v>
      </c>
      <c r="D25" s="18">
        <v>0</v>
      </c>
      <c r="E25" s="17">
        <v>456.23100856672698</v>
      </c>
      <c r="F25" s="17">
        <v>456.23100856672698</v>
      </c>
      <c r="G25" s="17">
        <v>0</v>
      </c>
      <c r="H25" s="17">
        <v>0</v>
      </c>
      <c r="I25" s="19">
        <v>187.99454939000549</v>
      </c>
      <c r="J25" s="19">
        <v>268.23645917672144</v>
      </c>
      <c r="K25" s="17">
        <v>187.99454939000549</v>
      </c>
      <c r="L25" s="17">
        <v>456.23100856672698</v>
      </c>
      <c r="O25" s="32" t="s">
        <v>42</v>
      </c>
    </row>
    <row r="26" spans="2:18">
      <c r="B26" s="9" t="s">
        <v>2</v>
      </c>
      <c r="C26" s="17">
        <v>0</v>
      </c>
      <c r="D26" s="17">
        <v>697</v>
      </c>
      <c r="E26" s="17">
        <v>191.23529184996684</v>
      </c>
      <c r="F26" s="17">
        <v>0</v>
      </c>
      <c r="G26" s="17">
        <v>191.23529184996684</v>
      </c>
      <c r="H26" s="17">
        <v>2186</v>
      </c>
      <c r="I26" s="19">
        <v>0</v>
      </c>
      <c r="J26" s="19">
        <v>0</v>
      </c>
      <c r="K26" s="17">
        <v>0</v>
      </c>
      <c r="L26" s="17">
        <v>0</v>
      </c>
      <c r="N26" s="36" t="s">
        <v>45</v>
      </c>
    </row>
    <row r="27" spans="2:18">
      <c r="B27" s="9" t="s">
        <v>8</v>
      </c>
      <c r="C27" s="17">
        <v>0</v>
      </c>
      <c r="D27" s="17">
        <v>0</v>
      </c>
      <c r="E27" s="17">
        <v>86.515908981472947</v>
      </c>
      <c r="F27" s="17">
        <v>0</v>
      </c>
      <c r="G27" s="17">
        <v>86.515908981472947</v>
      </c>
      <c r="H27" s="17">
        <v>0</v>
      </c>
      <c r="I27" s="19">
        <v>0</v>
      </c>
      <c r="J27" s="19">
        <v>0</v>
      </c>
      <c r="K27" s="17">
        <v>0</v>
      </c>
      <c r="L27" s="17">
        <v>0</v>
      </c>
      <c r="N27" s="32" t="s">
        <v>43</v>
      </c>
      <c r="O27" s="32"/>
      <c r="P27" s="32">
        <v>0.58794000000000002</v>
      </c>
      <c r="Q27" s="32" t="s">
        <v>44</v>
      </c>
      <c r="R27" s="32"/>
    </row>
    <row r="28" spans="2:18">
      <c r="B28" s="9" t="s">
        <v>9</v>
      </c>
      <c r="C28" s="17">
        <v>0</v>
      </c>
      <c r="D28" s="17">
        <v>0</v>
      </c>
      <c r="E28" s="17">
        <v>7.9221621319631357</v>
      </c>
      <c r="F28" s="17">
        <v>0</v>
      </c>
      <c r="G28" s="17">
        <v>7.9221621319631357</v>
      </c>
      <c r="H28" s="17">
        <v>0</v>
      </c>
      <c r="I28" s="19">
        <v>0</v>
      </c>
      <c r="J28" s="19">
        <v>0</v>
      </c>
      <c r="K28" s="17">
        <v>0</v>
      </c>
      <c r="L28" s="17">
        <v>0</v>
      </c>
    </row>
    <row r="29" spans="2:18">
      <c r="B29" s="21" t="s">
        <v>3</v>
      </c>
      <c r="C29" s="22">
        <v>2948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4">
        <v>0</v>
      </c>
      <c r="J29" s="23">
        <v>0</v>
      </c>
      <c r="K29" s="24">
        <v>0</v>
      </c>
      <c r="L29" s="23">
        <v>0</v>
      </c>
    </row>
    <row r="30" spans="2:18">
      <c r="B30" s="10" t="s">
        <v>10</v>
      </c>
      <c r="C30" s="19">
        <f>SUM(C21:C29)</f>
        <v>3103</v>
      </c>
      <c r="D30" s="19">
        <f t="shared" ref="D30:L30" si="0">SUM(D21:D29)</f>
        <v>697</v>
      </c>
      <c r="E30" s="19">
        <f t="shared" si="0"/>
        <v>7018.547990758475</v>
      </c>
      <c r="F30" s="19">
        <f t="shared" si="0"/>
        <v>6669.9074894880705</v>
      </c>
      <c r="G30" s="19">
        <f t="shared" si="0"/>
        <v>348.64050127040383</v>
      </c>
      <c r="H30" s="19">
        <f t="shared" si="0"/>
        <v>2186</v>
      </c>
      <c r="I30" s="19">
        <f t="shared" si="0"/>
        <v>2748.4020801184543</v>
      </c>
      <c r="J30" s="19">
        <f t="shared" si="0"/>
        <v>3921.5054093696167</v>
      </c>
      <c r="K30" s="19">
        <f t="shared" si="0"/>
        <v>6027.3196090527217</v>
      </c>
      <c r="L30" s="19">
        <f t="shared" si="0"/>
        <v>8856.8007743376311</v>
      </c>
    </row>
    <row r="31" spans="2:18">
      <c r="C31" s="6"/>
      <c r="D31" s="5"/>
      <c r="E31" s="5"/>
      <c r="F31" s="5"/>
      <c r="G31" s="5"/>
      <c r="H31" s="5"/>
      <c r="I31" s="5"/>
      <c r="J31" s="5"/>
      <c r="L31" s="5"/>
    </row>
    <row r="32" spans="2:18">
      <c r="C32" s="5"/>
      <c r="D32" s="5"/>
      <c r="E32" s="5"/>
      <c r="F32" s="5"/>
      <c r="G32" s="5"/>
      <c r="H32" s="5"/>
      <c r="I32" s="5"/>
      <c r="J32" s="5"/>
      <c r="L32" s="5"/>
    </row>
    <row r="33" spans="2:14">
      <c r="C33" s="5"/>
      <c r="D33" s="5"/>
      <c r="E33" s="5"/>
      <c r="F33" s="5"/>
      <c r="G33" s="5"/>
      <c r="H33" s="5"/>
      <c r="I33" s="5"/>
      <c r="J33" s="5"/>
      <c r="L33" s="5"/>
    </row>
    <row r="34" spans="2:14">
      <c r="B34" s="2" t="s">
        <v>0</v>
      </c>
      <c r="C34" s="3">
        <v>1</v>
      </c>
      <c r="D34" s="3">
        <v>2</v>
      </c>
      <c r="E34" s="3">
        <v>3</v>
      </c>
      <c r="F34" s="3">
        <v>4</v>
      </c>
      <c r="G34" s="3">
        <v>5</v>
      </c>
      <c r="H34" s="3">
        <v>6</v>
      </c>
      <c r="I34" s="3">
        <v>7</v>
      </c>
      <c r="J34" s="3">
        <v>8</v>
      </c>
      <c r="K34" s="3">
        <v>9</v>
      </c>
      <c r="L34" s="14">
        <v>10</v>
      </c>
      <c r="M34" s="3">
        <v>11</v>
      </c>
    </row>
    <row r="35" spans="2:14" ht="60">
      <c r="B35" s="26" t="s">
        <v>28</v>
      </c>
      <c r="C35" s="15" t="s">
        <v>1</v>
      </c>
      <c r="D35" s="15" t="s">
        <v>11</v>
      </c>
      <c r="E35" s="15" t="s">
        <v>12</v>
      </c>
      <c r="F35" s="15" t="s">
        <v>13</v>
      </c>
      <c r="G35" s="15" t="s">
        <v>14</v>
      </c>
      <c r="H35" s="15" t="s">
        <v>15</v>
      </c>
      <c r="I35" s="15" t="s">
        <v>24</v>
      </c>
      <c r="J35" s="16" t="s">
        <v>26</v>
      </c>
      <c r="K35" s="15" t="s">
        <v>27</v>
      </c>
      <c r="L35" s="16" t="s">
        <v>25</v>
      </c>
      <c r="M35" s="15" t="s">
        <v>16</v>
      </c>
    </row>
    <row r="36" spans="2:14">
      <c r="B36" s="13" t="s">
        <v>18</v>
      </c>
      <c r="C36" s="17">
        <v>2571.0308994440002</v>
      </c>
      <c r="D36" s="17">
        <v>0</v>
      </c>
      <c r="E36" s="17">
        <v>0</v>
      </c>
      <c r="F36" s="17">
        <v>2571.0308994440002</v>
      </c>
      <c r="G36" s="17">
        <v>2552.2619383114506</v>
      </c>
      <c r="H36" s="17">
        <v>7.0048444226837479</v>
      </c>
      <c r="I36" s="17">
        <v>0</v>
      </c>
      <c r="J36" s="17">
        <v>1051.6850543006162</v>
      </c>
      <c r="K36" s="17">
        <v>1500.5768840108342</v>
      </c>
      <c r="L36" s="17">
        <v>1499.9500957417217</v>
      </c>
      <c r="M36" s="17">
        <v>2552.2619383114506</v>
      </c>
      <c r="N36" s="29" t="s">
        <v>29</v>
      </c>
    </row>
    <row r="37" spans="2:14">
      <c r="B37" s="9" t="s">
        <v>19</v>
      </c>
      <c r="C37" s="17">
        <v>123.45886671999999</v>
      </c>
      <c r="D37" s="17">
        <v>0</v>
      </c>
      <c r="E37" s="17">
        <v>77.967400025571592</v>
      </c>
      <c r="F37" s="17">
        <v>201.4262667455715</v>
      </c>
      <c r="G37" s="17">
        <v>174.9105688137065</v>
      </c>
      <c r="H37" s="17">
        <v>9.8960372638567868</v>
      </c>
      <c r="I37" s="17">
        <v>244.70654592888849</v>
      </c>
      <c r="J37" s="17">
        <v>72.073648985375897</v>
      </c>
      <c r="K37" s="17">
        <v>102.83691982833059</v>
      </c>
      <c r="L37" s="17">
        <v>347.33307864659099</v>
      </c>
      <c r="M37" s="17">
        <v>419.61711474259494</v>
      </c>
      <c r="N37" s="29" t="s">
        <v>30</v>
      </c>
    </row>
    <row r="38" spans="2:14">
      <c r="B38" s="9" t="s">
        <v>20</v>
      </c>
      <c r="C38" s="17">
        <v>137.03934205920001</v>
      </c>
      <c r="D38" s="17">
        <v>2948.3815132472887</v>
      </c>
      <c r="E38" s="17">
        <v>618.81160482643111</v>
      </c>
      <c r="F38" s="17">
        <v>3704.2324601329196</v>
      </c>
      <c r="G38" s="17">
        <v>3486.5039737961879</v>
      </c>
      <c r="H38" s="17">
        <v>81.259381507816073</v>
      </c>
      <c r="I38" s="17">
        <v>1942.1867389206705</v>
      </c>
      <c r="J38" s="17">
        <v>1436.6488274424569</v>
      </c>
      <c r="K38" s="17">
        <v>2049.8551463537306</v>
      </c>
      <c r="L38" s="17">
        <v>3992.041885274401</v>
      </c>
      <c r="M38" s="17">
        <v>5428.6907127168579</v>
      </c>
      <c r="N38" s="29" t="s">
        <v>30</v>
      </c>
    </row>
    <row r="39" spans="2:14">
      <c r="B39" s="9" t="s">
        <v>21</v>
      </c>
      <c r="C39" s="27">
        <v>65.433199361599989</v>
      </c>
      <c r="D39" s="27">
        <v>155.17797438143609</v>
      </c>
      <c r="E39" s="27">
        <v>0</v>
      </c>
      <c r="F39" s="27">
        <v>456.23100856672687</v>
      </c>
      <c r="G39" s="17">
        <v>456.23100856672698</v>
      </c>
      <c r="H39" s="17">
        <v>0</v>
      </c>
      <c r="I39" s="17">
        <v>0</v>
      </c>
      <c r="J39" s="17">
        <v>187.99454939000549</v>
      </c>
      <c r="K39" s="17">
        <v>268.23645917672144</v>
      </c>
      <c r="L39" s="17">
        <v>187.99454939000549</v>
      </c>
      <c r="M39" s="17">
        <v>456.23100856672698</v>
      </c>
      <c r="N39" s="29"/>
    </row>
    <row r="40" spans="2:14">
      <c r="B40" s="25" t="s">
        <v>22</v>
      </c>
      <c r="C40" s="28">
        <v>189.50936041519998</v>
      </c>
      <c r="D40" s="28">
        <v>0</v>
      </c>
      <c r="E40" s="28">
        <v>0</v>
      </c>
      <c r="F40" s="28">
        <v>85.627355869256945</v>
      </c>
      <c r="G40" s="23">
        <v>0</v>
      </c>
      <c r="H40" s="23">
        <v>31.957352458347685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9" t="s">
        <v>31</v>
      </c>
    </row>
    <row r="41" spans="2:14">
      <c r="B41" s="10" t="s">
        <v>10</v>
      </c>
      <c r="C41" s="19">
        <v>3086.4716680000001</v>
      </c>
      <c r="D41" s="20">
        <v>3103.5594876287246</v>
      </c>
      <c r="E41" s="19">
        <f t="shared" ref="E41:I41" si="1">SUM(E36:E40)</f>
        <v>696.77900485200269</v>
      </c>
      <c r="F41" s="19">
        <v>7018.5479907584759</v>
      </c>
      <c r="G41" s="19">
        <v>6669.9074894880723</v>
      </c>
      <c r="H41" s="19">
        <f t="shared" si="1"/>
        <v>130.1176156527043</v>
      </c>
      <c r="I41" s="19">
        <f t="shared" si="1"/>
        <v>2186.8932848495588</v>
      </c>
      <c r="J41" s="19">
        <v>2748.4020801184547</v>
      </c>
      <c r="K41" s="19">
        <v>3921.5054093696167</v>
      </c>
      <c r="L41" s="19">
        <v>6027.3196090527199</v>
      </c>
      <c r="M41" s="19">
        <v>8856.8007743376293</v>
      </c>
    </row>
    <row r="42" spans="2:14">
      <c r="B42" s="12"/>
      <c r="C42" s="5"/>
      <c r="D42" s="5"/>
      <c r="E42" s="5"/>
      <c r="F42" s="5"/>
      <c r="G42" s="5"/>
      <c r="H42" s="5"/>
      <c r="I42" s="5"/>
      <c r="J42" s="5"/>
      <c r="K42" s="5"/>
    </row>
    <row r="44" spans="2:14" ht="30">
      <c r="C44" s="30" t="s">
        <v>32</v>
      </c>
      <c r="D44" s="31" t="s">
        <v>33</v>
      </c>
      <c r="E44" s="31" t="s">
        <v>34</v>
      </c>
      <c r="L44" s="37"/>
    </row>
    <row r="45" spans="2:14">
      <c r="C45" s="4" t="s">
        <v>35</v>
      </c>
      <c r="D45" s="17">
        <v>36.219483388869655</v>
      </c>
      <c r="E45" s="17">
        <v>80.160493827160522</v>
      </c>
    </row>
    <row r="46" spans="2:14">
      <c r="B46" s="12"/>
      <c r="C46" s="5" t="s">
        <v>36</v>
      </c>
      <c r="D46" s="19">
        <v>45.822111963404616</v>
      </c>
      <c r="E46" s="19">
        <v>6.5718623481781391</v>
      </c>
      <c r="F46" s="5"/>
      <c r="G46" s="5"/>
      <c r="H46" s="5"/>
      <c r="I46" s="5"/>
      <c r="J46" s="5"/>
      <c r="K46" s="5"/>
    </row>
    <row r="47" spans="2:14">
      <c r="B47" s="7"/>
      <c r="C47" s="32" t="s">
        <v>37</v>
      </c>
      <c r="D47" s="5"/>
      <c r="E47" s="5"/>
      <c r="F47" s="5"/>
      <c r="G47" s="5"/>
      <c r="H47" s="5"/>
      <c r="I47" s="5"/>
      <c r="J47" s="5"/>
      <c r="K47" s="5"/>
    </row>
    <row r="48" spans="2:14">
      <c r="B48" s="11"/>
      <c r="C48" s="5"/>
      <c r="D48" s="5"/>
      <c r="E48" s="5"/>
      <c r="F48" s="5"/>
      <c r="G48" s="5"/>
      <c r="H48" s="5"/>
      <c r="I48" s="5"/>
      <c r="J48" s="5"/>
      <c r="K48" s="5"/>
    </row>
    <row r="49" spans="2:11">
      <c r="B49" s="12"/>
      <c r="C49" s="5"/>
      <c r="D49" s="5"/>
      <c r="E49" s="5"/>
      <c r="F49" s="5"/>
      <c r="G49" s="5"/>
      <c r="H49" s="5"/>
      <c r="I49" s="5"/>
      <c r="J49" s="5"/>
      <c r="K49" s="5"/>
    </row>
    <row r="50" spans="2:11">
      <c r="B50" s="12"/>
      <c r="C50" s="5"/>
      <c r="D50" s="5"/>
      <c r="E50" s="5"/>
      <c r="F50" s="5"/>
      <c r="G50" s="5"/>
      <c r="H50" s="5"/>
      <c r="I50" s="5"/>
      <c r="J50" s="5"/>
      <c r="K50" s="5"/>
    </row>
    <row r="51" spans="2:11">
      <c r="B51" s="6"/>
      <c r="C51" s="6"/>
      <c r="D51" s="6"/>
      <c r="E51" s="6"/>
      <c r="F51" s="6"/>
      <c r="G51" s="6"/>
      <c r="H51" s="6"/>
      <c r="I51" s="6"/>
      <c r="J51" s="6"/>
      <c r="K51" s="6"/>
    </row>
  </sheetData>
  <pageMargins left="0.12" right="0.12" top="0.75" bottom="0.75" header="0.3" footer="0.3"/>
  <pageSetup scale="55"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5:P42"/>
  <sheetViews>
    <sheetView tabSelected="1" topLeftCell="A4" zoomScale="90" zoomScaleNormal="90" workbookViewId="0">
      <selection activeCell="R26" sqref="R26"/>
    </sheetView>
  </sheetViews>
  <sheetFormatPr defaultRowHeight="15"/>
  <cols>
    <col min="1" max="1" width="10.42578125" customWidth="1"/>
    <col min="2" max="2" width="10.28515625" customWidth="1"/>
    <col min="3" max="4" width="10" bestFit="1" customWidth="1"/>
    <col min="5" max="5" width="9.28515625" bestFit="1" customWidth="1"/>
    <col min="6" max="6" width="11.140625" bestFit="1" customWidth="1"/>
    <col min="7" max="7" width="9.28515625" bestFit="1" customWidth="1"/>
    <col min="8" max="8" width="10" customWidth="1"/>
    <col min="9" max="10" width="9.28515625" bestFit="1" customWidth="1"/>
    <col min="11" max="13" width="10" bestFit="1" customWidth="1"/>
    <col min="14" max="14" width="10" customWidth="1"/>
  </cols>
  <sheetData>
    <row r="5" spans="1:1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74" t="s">
        <v>57</v>
      </c>
      <c r="N7" s="71">
        <v>1183</v>
      </c>
      <c r="O7" s="38"/>
    </row>
    <row r="8" spans="1:1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>
      <c r="A9" s="38"/>
      <c r="B9" s="38"/>
      <c r="C9" s="44" t="s">
        <v>89</v>
      </c>
      <c r="D9" s="38"/>
      <c r="E9" s="38"/>
      <c r="F9" s="74" t="s">
        <v>93</v>
      </c>
      <c r="G9" s="71">
        <v>5123</v>
      </c>
      <c r="H9" s="38"/>
      <c r="I9" s="38"/>
      <c r="J9" s="74" t="s">
        <v>55</v>
      </c>
      <c r="K9" s="71">
        <v>854</v>
      </c>
      <c r="L9" s="38"/>
      <c r="M9" s="38"/>
      <c r="N9" s="38"/>
      <c r="O9" s="38"/>
    </row>
    <row r="10" spans="1:15">
      <c r="A10" s="38"/>
      <c r="B10" s="74" t="s">
        <v>49</v>
      </c>
      <c r="C10" s="43">
        <v>2000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>
      <c r="A11" s="38"/>
      <c r="B11" s="75"/>
      <c r="C11" s="45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>
      <c r="A12" s="38"/>
      <c r="B12" s="76" t="s">
        <v>3</v>
      </c>
      <c r="C12" s="46">
        <f>76*24</f>
        <v>1824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>
      <c r="A13" s="38"/>
      <c r="B13" s="77" t="s">
        <v>17</v>
      </c>
      <c r="C13" s="47">
        <f>4*24</f>
        <v>96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>
      <c r="A14" s="38"/>
      <c r="B14" s="75"/>
      <c r="C14" s="45"/>
      <c r="D14" s="38"/>
      <c r="E14" s="38"/>
      <c r="F14" s="38"/>
      <c r="G14" s="38"/>
      <c r="H14" s="38"/>
      <c r="I14" s="38"/>
      <c r="J14" s="38"/>
      <c r="K14" s="38"/>
      <c r="L14" s="38"/>
      <c r="M14" s="74" t="s">
        <v>58</v>
      </c>
      <c r="N14" s="71">
        <f>211</f>
        <v>211</v>
      </c>
      <c r="O14" s="38"/>
    </row>
    <row r="15" spans="1:15">
      <c r="A15" s="38"/>
      <c r="B15" s="74" t="s">
        <v>50</v>
      </c>
      <c r="C15" s="71">
        <f>50.7*24</f>
        <v>1216.8000000000002</v>
      </c>
      <c r="D15" s="38"/>
      <c r="E15" s="38"/>
      <c r="F15" s="38"/>
      <c r="G15" s="38"/>
      <c r="H15" s="38"/>
      <c r="I15" s="76" t="s">
        <v>80</v>
      </c>
      <c r="J15" s="46"/>
      <c r="K15" s="38"/>
      <c r="L15" s="38"/>
      <c r="M15" s="38"/>
      <c r="N15" s="38"/>
      <c r="O15" s="38"/>
    </row>
    <row r="16" spans="1:15">
      <c r="A16" s="38"/>
      <c r="B16" s="38"/>
      <c r="C16" s="38"/>
      <c r="D16" s="38"/>
      <c r="E16" s="74" t="s">
        <v>52</v>
      </c>
      <c r="F16" s="73">
        <f>E31</f>
        <v>13.48</v>
      </c>
      <c r="H16" s="38"/>
      <c r="I16" s="77" t="s">
        <v>81</v>
      </c>
      <c r="J16" s="72">
        <v>3782</v>
      </c>
      <c r="K16" s="38"/>
      <c r="L16" s="38"/>
      <c r="M16" s="38"/>
      <c r="N16" s="38"/>
      <c r="O16" s="38"/>
    </row>
    <row r="17" spans="1:16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6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76" t="s">
        <v>82</v>
      </c>
      <c r="N18" s="46"/>
      <c r="O18" s="38"/>
    </row>
    <row r="19" spans="1:16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77" t="s">
        <v>81</v>
      </c>
      <c r="N19" s="72">
        <v>859</v>
      </c>
      <c r="O19" s="38"/>
    </row>
    <row r="20" spans="1:16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6">
      <c r="A21" s="38"/>
      <c r="B21" s="38"/>
      <c r="C21" s="38"/>
      <c r="D21" s="38"/>
      <c r="E21" s="78" t="s">
        <v>91</v>
      </c>
      <c r="F21" s="66">
        <v>1755</v>
      </c>
      <c r="G21" s="38"/>
      <c r="H21" s="74" t="s">
        <v>86</v>
      </c>
      <c r="I21" s="71">
        <v>3415</v>
      </c>
      <c r="J21" s="38"/>
      <c r="K21" s="38"/>
      <c r="L21" s="38"/>
      <c r="M21" s="38"/>
      <c r="N21" s="38"/>
      <c r="O21" s="38"/>
    </row>
    <row r="22" spans="1:16">
      <c r="A22" s="38"/>
      <c r="B22" s="38"/>
      <c r="C22" s="38"/>
      <c r="D22" s="38"/>
      <c r="E22" s="79" t="s">
        <v>90</v>
      </c>
      <c r="F22" s="67"/>
      <c r="G22" s="38"/>
      <c r="H22" s="38"/>
      <c r="I22" s="38"/>
      <c r="J22" s="38"/>
      <c r="K22" s="74" t="s">
        <v>6</v>
      </c>
      <c r="L22" s="71">
        <v>2143</v>
      </c>
      <c r="M22" s="38"/>
      <c r="N22" s="38"/>
      <c r="O22" s="38"/>
    </row>
    <row r="23" spans="1:16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8" spans="1:16" s="39" customFormat="1" ht="45">
      <c r="A28" s="51" t="s">
        <v>89</v>
      </c>
      <c r="B28" s="52" t="s">
        <v>49</v>
      </c>
      <c r="C28" s="52" t="s">
        <v>48</v>
      </c>
      <c r="D28" s="52" t="s">
        <v>50</v>
      </c>
      <c r="E28" s="52" t="s">
        <v>52</v>
      </c>
      <c r="F28" s="52" t="s">
        <v>93</v>
      </c>
      <c r="G28" s="52" t="s">
        <v>55</v>
      </c>
      <c r="H28" s="52" t="s">
        <v>56</v>
      </c>
      <c r="I28" s="52" t="s">
        <v>57</v>
      </c>
      <c r="J28" s="52" t="s">
        <v>58</v>
      </c>
      <c r="K28" s="52" t="s">
        <v>92</v>
      </c>
      <c r="L28" s="52" t="s">
        <v>86</v>
      </c>
      <c r="M28" s="52" t="s">
        <v>6</v>
      </c>
      <c r="N28" s="53" t="s">
        <v>16</v>
      </c>
      <c r="P28"/>
    </row>
    <row r="29" spans="1:16">
      <c r="A29" s="54" t="s">
        <v>84</v>
      </c>
      <c r="B29" s="62">
        <v>80</v>
      </c>
      <c r="C29" s="62">
        <v>80</v>
      </c>
      <c r="D29" s="62">
        <v>752</v>
      </c>
      <c r="E29" s="62">
        <v>347</v>
      </c>
      <c r="F29" s="62">
        <v>95</v>
      </c>
      <c r="G29" s="62">
        <v>278</v>
      </c>
      <c r="H29" s="62">
        <v>55</v>
      </c>
      <c r="I29" s="62">
        <v>280</v>
      </c>
      <c r="J29" s="62">
        <v>280</v>
      </c>
      <c r="K29" s="68">
        <v>56</v>
      </c>
      <c r="L29" s="62">
        <v>70</v>
      </c>
      <c r="M29" s="62">
        <v>125</v>
      </c>
      <c r="N29" s="63">
        <v>131</v>
      </c>
    </row>
    <row r="30" spans="1:16">
      <c r="A30" s="57" t="s">
        <v>85</v>
      </c>
      <c r="B30" s="64">
        <v>650</v>
      </c>
      <c r="C30" s="64">
        <v>650</v>
      </c>
      <c r="D30" s="64">
        <v>725</v>
      </c>
      <c r="E30" s="64">
        <v>579</v>
      </c>
      <c r="F30" s="64">
        <v>579</v>
      </c>
      <c r="G30" s="64">
        <v>100</v>
      </c>
      <c r="H30" s="64">
        <v>480</v>
      </c>
      <c r="I30" s="64">
        <v>100</v>
      </c>
      <c r="J30" s="64">
        <v>100</v>
      </c>
      <c r="K30" s="48">
        <v>480</v>
      </c>
      <c r="L30" s="64">
        <v>325</v>
      </c>
      <c r="M30" s="64">
        <v>700</v>
      </c>
      <c r="N30" s="65">
        <v>290</v>
      </c>
    </row>
    <row r="31" spans="1:16" ht="30">
      <c r="A31" s="55" t="s">
        <v>83</v>
      </c>
      <c r="B31" s="58">
        <f>'Tom''s Data for BFD 2'!B36</f>
        <v>2000.0039999999999</v>
      </c>
      <c r="C31" s="58">
        <f>'Tom''s Data for BFD 2'!C36</f>
        <v>0</v>
      </c>
      <c r="D31" s="58">
        <f>'Tom''s Data for BFD 2'!D36</f>
        <v>0</v>
      </c>
      <c r="E31" s="58">
        <v>13.48</v>
      </c>
      <c r="F31" s="58">
        <f>'Tom''s Data for BFD 2'!F36</f>
        <v>0</v>
      </c>
      <c r="G31" s="58">
        <f>'Tom''s Data for BFD 2'!G36</f>
        <v>0</v>
      </c>
      <c r="H31" s="58">
        <f>'Tom''s Data for BFD 2'!H36</f>
        <v>0</v>
      </c>
      <c r="I31" s="58">
        <f>'Tom''s Data for BFD 2'!I36</f>
        <v>0</v>
      </c>
      <c r="J31" s="58">
        <f>'Tom''s Data for BFD 2'!J36</f>
        <v>0</v>
      </c>
      <c r="K31" s="69">
        <v>0</v>
      </c>
      <c r="L31" s="58">
        <f>'Tom''s Data for BFD 2'!K36</f>
        <v>0</v>
      </c>
      <c r="M31" s="58">
        <f>'Tom''s Data for BFD 2'!L36</f>
        <v>0</v>
      </c>
      <c r="N31" s="59">
        <f>'Tom''s Data for BFD 2'!M36</f>
        <v>0</v>
      </c>
    </row>
    <row r="32" spans="1:16">
      <c r="A32" s="54" t="s">
        <v>4</v>
      </c>
      <c r="B32" s="58">
        <f>'Tom''s Data for BFD 2'!B37</f>
        <v>0</v>
      </c>
      <c r="C32" s="58">
        <f>'Tom''s Data for BFD 2'!C37</f>
        <v>0</v>
      </c>
      <c r="D32" s="58">
        <f>'Tom''s Data for BFD 2'!D37</f>
        <v>0</v>
      </c>
      <c r="E32" s="58">
        <f>'Tom''s Data for BFD 2'!E37</f>
        <v>0</v>
      </c>
      <c r="F32" s="58">
        <v>3084.33</v>
      </c>
      <c r="G32" s="58">
        <f>'Tom''s Data for BFD 2'!G37</f>
        <v>61.590720000000005</v>
      </c>
      <c r="H32" s="58">
        <f>'Tom''s Data for BFD 2'!H37</f>
        <v>0</v>
      </c>
      <c r="I32" s="58">
        <f>'Tom''s Data for BFD 2'!I37</f>
        <v>0</v>
      </c>
      <c r="J32" s="58">
        <f>'Tom''s Data for BFD 2'!J37</f>
        <v>0</v>
      </c>
      <c r="K32" s="69">
        <v>1403.18</v>
      </c>
      <c r="L32" s="58">
        <f>'Tom''s Data for BFD 2'!K37</f>
        <v>37.292819999999999</v>
      </c>
      <c r="M32" s="58">
        <f>'Tom''s Data for BFD 2'!L37</f>
        <v>1.8186359999999999</v>
      </c>
      <c r="N32" s="59">
        <f>'Tom''s Data for BFD 2'!M37</f>
        <v>35.473715999999996</v>
      </c>
    </row>
    <row r="33" spans="1:14">
      <c r="A33" s="54" t="s">
        <v>6</v>
      </c>
      <c r="B33" s="58">
        <f>'Tom''s Data for BFD 2'!B38</f>
        <v>0</v>
      </c>
      <c r="C33" s="58">
        <f>'Tom''s Data for BFD 2'!C38</f>
        <v>0</v>
      </c>
      <c r="D33" s="58">
        <f>'Tom''s Data for BFD 2'!D38</f>
        <v>0</v>
      </c>
      <c r="E33" s="58">
        <f>'Tom''s Data for BFD 2'!E38</f>
        <v>0</v>
      </c>
      <c r="F33" s="58">
        <f>'Tom''s Data for BFD 2'!F38</f>
        <v>891.81807600000002</v>
      </c>
      <c r="G33" s="58">
        <f>'Tom''s Data for BFD 2'!G38</f>
        <v>384.63473999999997</v>
      </c>
      <c r="H33" s="58">
        <f>'Tom''s Data for BFD 2'!H38</f>
        <v>481.39375200000001</v>
      </c>
      <c r="I33" s="58">
        <f>'Tom''s Data for BFD 2'!I38</f>
        <v>484.24338839999996</v>
      </c>
      <c r="J33" s="58">
        <f>'Tom''s Data for BFD 2'!J38</f>
        <v>3.0780000000000002E-2</v>
      </c>
      <c r="K33" s="69">
        <v>235.44</v>
      </c>
      <c r="L33" s="58">
        <f>'Tom''s Data for BFD 2'!K38</f>
        <v>2757.7897919999996</v>
      </c>
      <c r="M33" s="58">
        <f>'Tom''s Data for BFD 2'!L38</f>
        <v>2122.0564560000003</v>
      </c>
      <c r="N33" s="59">
        <f>'Tom''s Data for BFD 2'!M38</f>
        <v>580.91613600000005</v>
      </c>
    </row>
    <row r="34" spans="1:14">
      <c r="A34" s="56" t="s">
        <v>7</v>
      </c>
      <c r="B34" s="58">
        <f>'Tom''s Data for BFD 2'!B39</f>
        <v>0</v>
      </c>
      <c r="C34" s="58">
        <f>'Tom''s Data for BFD 2'!C39</f>
        <v>0</v>
      </c>
      <c r="D34" s="58">
        <f>'Tom''s Data for BFD 2'!D39</f>
        <v>0</v>
      </c>
      <c r="E34" s="58">
        <f>'Tom''s Data for BFD 2'!E39</f>
        <v>0</v>
      </c>
      <c r="F34" s="58">
        <f>'Tom''s Data for BFD 2'!F39</f>
        <v>9.621600000000001E-2</v>
      </c>
      <c r="G34" s="58">
        <f>'Tom''s Data for BFD 2'!G39</f>
        <v>6.8399999999999997E-3</v>
      </c>
      <c r="H34" s="58">
        <f>'Tom''s Data for BFD 2'!H39</f>
        <v>0</v>
      </c>
      <c r="I34" s="58">
        <f>'Tom''s Data for BFD 2'!I39</f>
        <v>0</v>
      </c>
      <c r="J34" s="58">
        <f>'Tom''s Data for BFD 2'!J39</f>
        <v>0</v>
      </c>
      <c r="K34" s="69">
        <v>0</v>
      </c>
      <c r="L34" s="58">
        <f>'Tom''s Data for BFD 2'!K39</f>
        <v>4.7891999999999997E-2</v>
      </c>
      <c r="M34" s="58">
        <f>'Tom''s Data for BFD 2'!L39</f>
        <v>8.0520000000000001E-3</v>
      </c>
      <c r="N34" s="59">
        <f>'Tom''s Data for BFD 2'!M39</f>
        <v>3.9816000000000004E-2</v>
      </c>
    </row>
    <row r="35" spans="1:14">
      <c r="A35" s="54" t="s">
        <v>2</v>
      </c>
      <c r="B35" s="58">
        <f>'Tom''s Data for BFD 2'!B40</f>
        <v>0</v>
      </c>
      <c r="C35" s="58">
        <f>'Tom''s Data for BFD 2'!C40</f>
        <v>0</v>
      </c>
      <c r="D35" s="58">
        <f>'Tom''s Data for BFD 2'!D40</f>
        <v>1216.9559999999999</v>
      </c>
      <c r="E35" s="58">
        <f>'Tom''s Data for BFD 2'!E40</f>
        <v>0</v>
      </c>
      <c r="F35" s="58">
        <f>'Tom''s Data for BFD 2'!F40</f>
        <v>768.879144</v>
      </c>
      <c r="G35" s="58">
        <f>'Tom''s Data for BFD 2'!G40</f>
        <v>282.49709999999999</v>
      </c>
      <c r="H35" s="58">
        <f>'Tom''s Data for BFD 2'!H40</f>
        <v>249.11366400000003</v>
      </c>
      <c r="I35" s="58">
        <f>'Tom''s Data for BFD 2'!I40</f>
        <v>239.8413564</v>
      </c>
      <c r="J35" s="58">
        <f>'Tom''s Data for BFD 2'!J40</f>
        <v>108.21532800000003</v>
      </c>
      <c r="K35" s="69">
        <v>0</v>
      </c>
      <c r="L35" s="58">
        <f>'Tom''s Data for BFD 2'!K40</f>
        <v>371.25509999999997</v>
      </c>
      <c r="M35" s="58">
        <f>'Tom''s Data for BFD 2'!L40</f>
        <v>10.018212</v>
      </c>
      <c r="N35" s="59">
        <f>'Tom''s Data for BFD 2'!M40</f>
        <v>0</v>
      </c>
    </row>
    <row r="36" spans="1:14">
      <c r="A36" s="54" t="s">
        <v>5</v>
      </c>
      <c r="B36" s="58">
        <f>'Tom''s Data for BFD 2'!B41</f>
        <v>0</v>
      </c>
      <c r="C36" s="58">
        <f>'Tom''s Data for BFD 2'!C41</f>
        <v>0</v>
      </c>
      <c r="D36" s="58">
        <f>'Tom''s Data for BFD 2'!D41</f>
        <v>0</v>
      </c>
      <c r="E36" s="58">
        <f>'Tom''s Data for BFD 2'!E41</f>
        <v>0</v>
      </c>
      <c r="F36" s="58">
        <f>'Tom''s Data for BFD 2'!F41</f>
        <v>131.48835599999998</v>
      </c>
      <c r="G36" s="58">
        <f>'Tom''s Data for BFD 2'!G41</f>
        <v>1.123092</v>
      </c>
      <c r="H36" s="58">
        <f>'Tom''s Data for BFD 2'!H41</f>
        <v>0</v>
      </c>
      <c r="I36" s="58">
        <f>'Tom''s Data for BFD 2'!I41</f>
        <v>0</v>
      </c>
      <c r="J36" s="58">
        <f>'Tom''s Data for BFD 2'!J41</f>
        <v>0</v>
      </c>
      <c r="K36" s="69">
        <v>60.51</v>
      </c>
      <c r="L36" s="58">
        <f>'Tom''s Data for BFD 2'!K41</f>
        <v>183.722376</v>
      </c>
      <c r="M36" s="58">
        <f>'Tom''s Data for BFD 2'!L41</f>
        <v>2.4824999999999999</v>
      </c>
      <c r="N36" s="59">
        <f>'Tom''s Data for BFD 2'!M41</f>
        <v>181.23990000000001</v>
      </c>
    </row>
    <row r="37" spans="1:14">
      <c r="A37" s="54" t="s">
        <v>3</v>
      </c>
      <c r="B37" s="58">
        <f>'Tom''s Data for BFD 2'!B42</f>
        <v>0</v>
      </c>
      <c r="C37" s="58">
        <f>'Tom''s Data for BFD 2'!C42</f>
        <v>1824</v>
      </c>
      <c r="D37" s="58">
        <f>'Tom''s Data for BFD 2'!D42</f>
        <v>0</v>
      </c>
      <c r="E37" s="58">
        <f>'Tom''s Data for BFD 2'!E42</f>
        <v>0</v>
      </c>
      <c r="F37" s="58">
        <f>'Tom''s Data for BFD 2'!F42</f>
        <v>0</v>
      </c>
      <c r="G37" s="58">
        <f>'Tom''s Data for BFD 2'!G42</f>
        <v>0</v>
      </c>
      <c r="H37" s="58">
        <f>'Tom''s Data for BFD 2'!H42</f>
        <v>21.340319999999998</v>
      </c>
      <c r="I37" s="58">
        <f>'Tom''s Data for BFD 2'!I42</f>
        <v>25.46998644</v>
      </c>
      <c r="J37" s="58">
        <f>'Tom''s Data for BFD 2'!J42</f>
        <v>2.4000000000000006E-4</v>
      </c>
      <c r="K37" s="69">
        <v>0</v>
      </c>
      <c r="L37" s="58">
        <f>'Tom''s Data for BFD 2'!K42</f>
        <v>0</v>
      </c>
      <c r="M37" s="58">
        <f>'Tom''s Data for BFD 2'!L42</f>
        <v>0</v>
      </c>
      <c r="N37" s="59">
        <f>'Tom''s Data for BFD 2'!M42</f>
        <v>0</v>
      </c>
    </row>
    <row r="38" spans="1:14">
      <c r="A38" s="54" t="s">
        <v>17</v>
      </c>
      <c r="B38" s="58">
        <f>'Tom''s Data for BFD 2'!B43</f>
        <v>0</v>
      </c>
      <c r="C38" s="58">
        <f>'Tom''s Data for BFD 2'!C43</f>
        <v>96</v>
      </c>
      <c r="D38" s="58">
        <f>'Tom''s Data for BFD 2'!D43</f>
        <v>0</v>
      </c>
      <c r="E38" s="58">
        <f>'Tom''s Data for BFD 2'!E43</f>
        <v>0</v>
      </c>
      <c r="F38" s="58">
        <f>'Tom''s Data for BFD 2'!F43</f>
        <v>124.576044</v>
      </c>
      <c r="G38" s="58">
        <f>'Tom''s Data for BFD 2'!G43</f>
        <v>2.4207240000000003</v>
      </c>
      <c r="H38" s="58">
        <f>'Tom''s Data for BFD 2'!H43</f>
        <v>407.42046000000005</v>
      </c>
      <c r="I38" s="58">
        <f>'Tom''s Data for BFD 2'!I43</f>
        <v>407.20154400000001</v>
      </c>
      <c r="J38" s="58">
        <f>'Tom''s Data for BFD 2'!J43</f>
        <v>2.6400000000000002E-4</v>
      </c>
      <c r="K38" s="69">
        <v>56.7</v>
      </c>
      <c r="L38" s="58">
        <f>'Tom''s Data for BFD 2'!K43</f>
        <v>65.449596</v>
      </c>
      <c r="M38" s="58">
        <f>'Tom''s Data for BFD 2'!L43</f>
        <v>3.184212</v>
      </c>
      <c r="N38" s="59">
        <f>'Tom''s Data for BFD 2'!M43</f>
        <v>62.264447999999994</v>
      </c>
    </row>
    <row r="39" spans="1:14">
      <c r="A39" s="54" t="s">
        <v>22</v>
      </c>
      <c r="B39" s="58">
        <f>'Tom''s Data for BFD 2'!B44</f>
        <v>0</v>
      </c>
      <c r="C39" s="58">
        <f>'Tom''s Data for BFD 2'!C44</f>
        <v>0</v>
      </c>
      <c r="D39" s="58">
        <f>'Tom''s Data for BFD 2'!D44</f>
        <v>0</v>
      </c>
      <c r="E39" s="58">
        <f>'Tom''s Data for BFD 2'!E44</f>
        <v>0</v>
      </c>
      <c r="F39" s="58">
        <f>'Tom''s Data for BFD 2'!F44</f>
        <v>0</v>
      </c>
      <c r="G39" s="58">
        <f>'Tom''s Data for BFD 2'!G44</f>
        <v>0</v>
      </c>
      <c r="H39" s="58">
        <f>'Tom''s Data for BFD 2'!H44</f>
        <v>7.1999999999999994E-4</v>
      </c>
      <c r="I39" s="58">
        <f>'Tom''s Data for BFD 2'!I44</f>
        <v>7.4617260000000001E-4</v>
      </c>
      <c r="J39" s="58">
        <f>'Tom''s Data for BFD 2'!J44</f>
        <v>103.27074</v>
      </c>
      <c r="K39" s="69">
        <v>0</v>
      </c>
      <c r="L39" s="58">
        <f>'Tom''s Data for BFD 2'!K44</f>
        <v>0</v>
      </c>
      <c r="M39" s="58">
        <f>'Tom''s Data for BFD 2'!L44</f>
        <v>0</v>
      </c>
      <c r="N39" s="59">
        <f>'Tom''s Data for BFD 2'!M44</f>
        <v>0</v>
      </c>
    </row>
    <row r="40" spans="1:14">
      <c r="A40" s="54" t="s">
        <v>54</v>
      </c>
      <c r="B40" s="58">
        <f>'Tom''s Data for BFD 2'!B45</f>
        <v>0</v>
      </c>
      <c r="C40" s="58">
        <f>'Tom''s Data for BFD 2'!C45</f>
        <v>0</v>
      </c>
      <c r="D40" s="58">
        <f>'Tom''s Data for BFD 2'!D45</f>
        <v>0</v>
      </c>
      <c r="E40" s="58">
        <f>'Tom''s Data for BFD 2'!E45</f>
        <v>0</v>
      </c>
      <c r="F40" s="58">
        <f>'Tom''s Data for BFD 2'!F45</f>
        <v>7.4136000000000007E-2</v>
      </c>
      <c r="G40" s="58">
        <f>'Tom''s Data for BFD 2'!G45</f>
        <v>7.4136000000000007E-2</v>
      </c>
      <c r="H40" s="58">
        <f>'Tom''s Data for BFD 2'!H45</f>
        <v>24.100884000000001</v>
      </c>
      <c r="I40" s="58">
        <f>'Tom''s Data for BFD 2'!I45</f>
        <v>24.117003960000002</v>
      </c>
      <c r="J40" s="58">
        <f>'Tom''s Data for BFD 2'!J45</f>
        <v>1.278E-2</v>
      </c>
      <c r="K40" s="69">
        <v>0</v>
      </c>
      <c r="L40" s="58">
        <f>'Tom''s Data for BFD 2'!K45</f>
        <v>0</v>
      </c>
      <c r="M40" s="58">
        <f>'Tom''s Data for BFD 2'!L45</f>
        <v>0</v>
      </c>
      <c r="N40" s="59">
        <f>'Tom''s Data for BFD 2'!M45</f>
        <v>0</v>
      </c>
    </row>
    <row r="41" spans="1:14">
      <c r="A41" s="57" t="s">
        <v>8</v>
      </c>
      <c r="B41" s="60">
        <f>'Tom''s Data for BFD 2'!B46</f>
        <v>0</v>
      </c>
      <c r="C41" s="60">
        <f>'Tom''s Data for BFD 2'!C46</f>
        <v>0</v>
      </c>
      <c r="D41" s="60">
        <f>'Tom''s Data for BFD 2'!D46</f>
        <v>0</v>
      </c>
      <c r="E41" s="60">
        <f>'Tom''s Data for BFD 2'!E46</f>
        <v>0</v>
      </c>
      <c r="F41" s="60">
        <f>'Tom''s Data for BFD 2'!F46</f>
        <v>122.64962399999999</v>
      </c>
      <c r="G41" s="60">
        <f>'Tom''s Data for BFD 2'!G46</f>
        <v>122.567604</v>
      </c>
      <c r="H41" s="60">
        <f>'Tom''s Data for BFD 2'!H46</f>
        <v>0</v>
      </c>
      <c r="I41" s="60">
        <f>'Tom''s Data for BFD 2'!I46</f>
        <v>0</v>
      </c>
      <c r="J41" s="60">
        <f>'Tom''s Data for BFD 2'!J46</f>
        <v>1.5012000000000001E-2</v>
      </c>
      <c r="K41" s="70">
        <v>0</v>
      </c>
      <c r="L41" s="60">
        <f>'Tom''s Data for BFD 2'!K46</f>
        <v>0</v>
      </c>
      <c r="M41" s="60">
        <f>'Tom''s Data for BFD 2'!L46</f>
        <v>0</v>
      </c>
      <c r="N41" s="61">
        <f>'Tom''s Data for BFD 2'!M46</f>
        <v>0</v>
      </c>
    </row>
    <row r="42" spans="1:14">
      <c r="A42" s="4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53"/>
  <sheetViews>
    <sheetView workbookViewId="0">
      <pane xSplit="1" ySplit="2" topLeftCell="C30" activePane="bottomRight" state="frozen"/>
      <selection pane="topRight" activeCell="B1" sqref="B1"/>
      <selection pane="bottomLeft" activeCell="A3" sqref="A3"/>
      <selection pane="bottomRight" activeCell="O23" sqref="O22:O23"/>
    </sheetView>
  </sheetViews>
  <sheetFormatPr defaultRowHeight="15"/>
  <cols>
    <col min="1" max="1" width="14" customWidth="1"/>
  </cols>
  <sheetData>
    <row r="1" spans="1:19">
      <c r="A1" s="41" t="s">
        <v>53</v>
      </c>
      <c r="B1" s="41" t="s">
        <v>49</v>
      </c>
      <c r="C1" s="41" t="s">
        <v>59</v>
      </c>
      <c r="D1" s="41" t="s">
        <v>50</v>
      </c>
      <c r="E1" s="41" t="s">
        <v>52</v>
      </c>
      <c r="F1" s="41" t="s">
        <v>94</v>
      </c>
      <c r="G1" s="41" t="s">
        <v>60</v>
      </c>
      <c r="H1" s="41" t="s">
        <v>61</v>
      </c>
      <c r="I1" s="41" t="s">
        <v>62</v>
      </c>
      <c r="J1" s="41" t="s">
        <v>63</v>
      </c>
      <c r="K1" s="41" t="s">
        <v>86</v>
      </c>
      <c r="L1" s="41" t="s">
        <v>64</v>
      </c>
      <c r="M1" s="41" t="s">
        <v>65</v>
      </c>
    </row>
    <row r="2" spans="1:19">
      <c r="A2" s="41"/>
      <c r="B2" t="s">
        <v>66</v>
      </c>
      <c r="P2" t="s">
        <v>97</v>
      </c>
      <c r="Q2" t="s">
        <v>96</v>
      </c>
      <c r="R2" t="s">
        <v>95</v>
      </c>
      <c r="S2" t="s">
        <v>98</v>
      </c>
    </row>
    <row r="3" spans="1:19">
      <c r="A3" s="41" t="s">
        <v>67</v>
      </c>
      <c r="B3" s="17">
        <v>166667</v>
      </c>
      <c r="C3" s="17"/>
      <c r="D3" s="17">
        <v>0</v>
      </c>
      <c r="E3" s="17">
        <v>940.00199999999995</v>
      </c>
      <c r="F3" s="17">
        <v>0</v>
      </c>
      <c r="G3" s="17">
        <v>0</v>
      </c>
      <c r="H3" s="17">
        <v>0</v>
      </c>
      <c r="I3" s="17">
        <v>0</v>
      </c>
      <c r="J3" s="17">
        <v>0</v>
      </c>
      <c r="K3" s="17">
        <v>0</v>
      </c>
      <c r="L3" s="17">
        <v>0</v>
      </c>
      <c r="M3" s="17">
        <v>0</v>
      </c>
    </row>
    <row r="4" spans="1:19">
      <c r="A4" s="41" t="s">
        <v>68</v>
      </c>
      <c r="B4" s="17">
        <v>0</v>
      </c>
      <c r="C4" s="17">
        <v>0</v>
      </c>
      <c r="D4" s="17">
        <v>0</v>
      </c>
      <c r="E4" s="17">
        <v>0</v>
      </c>
      <c r="F4" s="17">
        <v>257028.09599999999</v>
      </c>
      <c r="G4" s="17">
        <v>5132.5600000000004</v>
      </c>
      <c r="H4" s="17">
        <v>0</v>
      </c>
      <c r="I4" s="17">
        <v>0</v>
      </c>
      <c r="J4" s="17">
        <f>P4+Q4+R4+S4</f>
        <v>0</v>
      </c>
      <c r="K4" s="4">
        <v>3107.7350000000001</v>
      </c>
      <c r="L4" s="17">
        <v>151.553</v>
      </c>
      <c r="M4" s="17">
        <v>2956.143</v>
      </c>
      <c r="P4">
        <v>0</v>
      </c>
      <c r="Q4">
        <v>0</v>
      </c>
      <c r="R4">
        <v>0</v>
      </c>
      <c r="S4">
        <v>0</v>
      </c>
    </row>
    <row r="5" spans="1:19">
      <c r="A5" s="41" t="s">
        <v>69</v>
      </c>
      <c r="B5" s="17">
        <v>0</v>
      </c>
      <c r="C5" s="17">
        <v>0</v>
      </c>
      <c r="D5" s="17">
        <v>0</v>
      </c>
      <c r="E5" s="17">
        <v>0</v>
      </c>
      <c r="F5" s="17">
        <v>74318.172999999995</v>
      </c>
      <c r="G5" s="17">
        <v>32052.895</v>
      </c>
      <c r="H5" s="17">
        <v>40116.146000000001</v>
      </c>
      <c r="I5" s="17">
        <v>40353.615700000002</v>
      </c>
      <c r="J5" s="17">
        <f t="shared" ref="J5:J13" si="0">P5+Q5+R5+S5</f>
        <v>2.5649999999999999</v>
      </c>
      <c r="K5" s="4">
        <v>229815.81599999999</v>
      </c>
      <c r="L5" s="17">
        <v>176838.038</v>
      </c>
      <c r="M5" s="17">
        <v>48409.678</v>
      </c>
      <c r="P5">
        <v>1.724</v>
      </c>
      <c r="Q5">
        <v>0.378</v>
      </c>
      <c r="R5">
        <v>0.26100000000000001</v>
      </c>
      <c r="S5">
        <v>0.20200000000000001</v>
      </c>
    </row>
    <row r="6" spans="1:19">
      <c r="A6" s="41" t="s">
        <v>70</v>
      </c>
      <c r="B6" s="17">
        <v>0</v>
      </c>
      <c r="C6" s="17">
        <v>0</v>
      </c>
      <c r="D6" s="17">
        <v>0</v>
      </c>
      <c r="E6" s="17">
        <v>0</v>
      </c>
      <c r="F6" s="17">
        <v>8.0180000000000007</v>
      </c>
      <c r="G6" s="17">
        <v>0.56999999999999995</v>
      </c>
      <c r="H6" s="17">
        <v>0</v>
      </c>
      <c r="I6" s="17">
        <v>0</v>
      </c>
      <c r="J6" s="17">
        <f t="shared" si="0"/>
        <v>0</v>
      </c>
      <c r="K6" s="4">
        <v>3.9910000000000001</v>
      </c>
      <c r="L6" s="17">
        <v>0.67100000000000004</v>
      </c>
      <c r="M6" s="17">
        <v>3.3180000000000001</v>
      </c>
      <c r="P6">
        <v>0</v>
      </c>
      <c r="Q6">
        <v>0</v>
      </c>
      <c r="R6">
        <v>0</v>
      </c>
      <c r="S6">
        <v>0</v>
      </c>
    </row>
    <row r="7" spans="1:19">
      <c r="A7" s="41" t="s">
        <v>71</v>
      </c>
      <c r="B7" s="17">
        <v>0</v>
      </c>
      <c r="C7" s="17">
        <v>0</v>
      </c>
      <c r="D7" s="17">
        <v>101413</v>
      </c>
      <c r="E7" s="17">
        <v>0</v>
      </c>
      <c r="F7" s="17">
        <v>64073.262000000002</v>
      </c>
      <c r="G7" s="17">
        <v>23541.424999999999</v>
      </c>
      <c r="H7" s="17">
        <v>20759.472000000002</v>
      </c>
      <c r="I7" s="17">
        <v>19986.779699999999</v>
      </c>
      <c r="J7" s="17">
        <f t="shared" si="0"/>
        <v>9017.9440000000013</v>
      </c>
      <c r="K7" s="4">
        <v>30937.924999999999</v>
      </c>
      <c r="L7" s="17">
        <v>834.851</v>
      </c>
      <c r="M7" s="17">
        <v>0</v>
      </c>
      <c r="P7">
        <v>6126.64</v>
      </c>
      <c r="Q7">
        <v>1319.058</v>
      </c>
      <c r="R7">
        <v>896.97699999999998</v>
      </c>
      <c r="S7">
        <v>675.26900000000001</v>
      </c>
    </row>
    <row r="8" spans="1:19">
      <c r="A8" s="41" t="s">
        <v>72</v>
      </c>
      <c r="B8" s="17">
        <v>0</v>
      </c>
      <c r="C8" s="17">
        <v>0</v>
      </c>
      <c r="D8" s="17">
        <v>0</v>
      </c>
      <c r="E8" s="17">
        <v>0</v>
      </c>
      <c r="F8" s="17">
        <v>10957.362999999999</v>
      </c>
      <c r="G8" s="17">
        <v>93.590999999999994</v>
      </c>
      <c r="H8" s="17">
        <v>0</v>
      </c>
      <c r="I8" s="17">
        <v>0</v>
      </c>
      <c r="J8" s="17">
        <f t="shared" si="0"/>
        <v>0</v>
      </c>
      <c r="K8" s="4">
        <v>15310.198</v>
      </c>
      <c r="L8" s="17">
        <v>206.875</v>
      </c>
      <c r="M8" s="17">
        <v>15103.325000000001</v>
      </c>
      <c r="P8">
        <v>0</v>
      </c>
      <c r="Q8">
        <v>0</v>
      </c>
      <c r="R8">
        <v>0</v>
      </c>
      <c r="S8">
        <v>0</v>
      </c>
    </row>
    <row r="9" spans="1:19">
      <c r="A9" s="41" t="s">
        <v>73</v>
      </c>
      <c r="B9" s="17">
        <v>0</v>
      </c>
      <c r="C9" s="17">
        <v>152000</v>
      </c>
      <c r="D9" s="17">
        <v>0</v>
      </c>
      <c r="E9" s="17">
        <v>0</v>
      </c>
      <c r="F9" s="17">
        <v>0</v>
      </c>
      <c r="G9" s="17">
        <v>0</v>
      </c>
      <c r="H9" s="17">
        <v>1778.36</v>
      </c>
      <c r="I9" s="17">
        <v>2122.4988699999999</v>
      </c>
      <c r="J9" s="17">
        <f t="shared" si="0"/>
        <v>2.0000000000000004E-2</v>
      </c>
      <c r="K9" s="4">
        <v>0</v>
      </c>
      <c r="L9" s="17">
        <v>0</v>
      </c>
      <c r="M9" s="17">
        <v>0</v>
      </c>
      <c r="P9">
        <v>1.4E-2</v>
      </c>
      <c r="Q9">
        <v>3.0000000000000001E-3</v>
      </c>
      <c r="R9">
        <v>2E-3</v>
      </c>
      <c r="S9">
        <v>1E-3</v>
      </c>
    </row>
    <row r="10" spans="1:19">
      <c r="A10" s="41" t="s">
        <v>74</v>
      </c>
      <c r="B10" s="17">
        <v>0</v>
      </c>
      <c r="C10" s="17">
        <v>8000</v>
      </c>
      <c r="D10" s="17">
        <v>0</v>
      </c>
      <c r="E10" s="17">
        <v>0</v>
      </c>
      <c r="F10" s="17">
        <v>10381.337</v>
      </c>
      <c r="G10" s="17">
        <v>201.727</v>
      </c>
      <c r="H10" s="17">
        <v>33951.705000000002</v>
      </c>
      <c r="I10" s="17">
        <v>33933.462</v>
      </c>
      <c r="J10" s="17">
        <f t="shared" si="0"/>
        <v>2.1999999999999999E-2</v>
      </c>
      <c r="K10" s="4">
        <v>5454.1329999999998</v>
      </c>
      <c r="L10" s="17">
        <v>265.351</v>
      </c>
      <c r="M10" s="17">
        <v>5188.7039999999997</v>
      </c>
      <c r="P10">
        <v>1.4999999999999999E-2</v>
      </c>
      <c r="Q10">
        <v>3.0000000000000001E-3</v>
      </c>
      <c r="R10">
        <v>2E-3</v>
      </c>
      <c r="S10">
        <v>2E-3</v>
      </c>
    </row>
    <row r="11" spans="1:19">
      <c r="A11" s="41" t="s">
        <v>75</v>
      </c>
      <c r="B11" s="17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0.06</v>
      </c>
      <c r="I11" s="17">
        <v>6.2181050000000002E-2</v>
      </c>
      <c r="J11" s="17">
        <f t="shared" si="0"/>
        <v>8605.8950000000004</v>
      </c>
      <c r="K11" s="4">
        <v>0</v>
      </c>
      <c r="L11" s="17">
        <v>0</v>
      </c>
      <c r="M11" s="17">
        <v>0</v>
      </c>
      <c r="P11">
        <v>5765.8339999999998</v>
      </c>
      <c r="Q11">
        <v>1296.896</v>
      </c>
      <c r="R11">
        <v>907.76099999999997</v>
      </c>
      <c r="S11">
        <v>635.404</v>
      </c>
    </row>
    <row r="12" spans="1:19">
      <c r="A12" s="41" t="s">
        <v>76</v>
      </c>
      <c r="B12" s="17">
        <v>0</v>
      </c>
      <c r="C12" s="17">
        <v>0</v>
      </c>
      <c r="D12" s="17">
        <v>0</v>
      </c>
      <c r="E12" s="17">
        <v>0</v>
      </c>
      <c r="F12" s="17">
        <v>6.1779999999999999</v>
      </c>
      <c r="G12" s="17">
        <v>6.1779999999999999</v>
      </c>
      <c r="H12" s="17">
        <v>2008.4069999999999</v>
      </c>
      <c r="I12" s="17">
        <v>2009.7503300000001</v>
      </c>
      <c r="J12" s="17">
        <f t="shared" si="0"/>
        <v>1.0649999999999999</v>
      </c>
      <c r="K12" s="4">
        <v>0</v>
      </c>
      <c r="L12" s="17">
        <v>0</v>
      </c>
      <c r="M12" s="17">
        <v>0</v>
      </c>
      <c r="P12">
        <v>0.83399999999999996</v>
      </c>
      <c r="Q12">
        <v>0.1</v>
      </c>
      <c r="R12">
        <v>2.9000000000000001E-2</v>
      </c>
      <c r="S12">
        <v>0.10199999999999999</v>
      </c>
    </row>
    <row r="13" spans="1:19">
      <c r="A13" t="s">
        <v>77</v>
      </c>
      <c r="B13" s="17">
        <v>0</v>
      </c>
      <c r="C13" s="17">
        <v>0</v>
      </c>
      <c r="D13" s="17">
        <v>0</v>
      </c>
      <c r="E13" s="17">
        <v>0</v>
      </c>
      <c r="F13" s="17">
        <v>10220.802</v>
      </c>
      <c r="G13" s="17">
        <v>10213.967000000001</v>
      </c>
      <c r="H13" s="17">
        <v>0</v>
      </c>
      <c r="I13" s="17">
        <v>0</v>
      </c>
      <c r="J13" s="17">
        <f t="shared" si="0"/>
        <v>1.2510000000000001</v>
      </c>
      <c r="K13" s="4">
        <v>0</v>
      </c>
      <c r="L13" s="17">
        <v>0</v>
      </c>
      <c r="M13" s="17">
        <v>0</v>
      </c>
      <c r="P13">
        <v>1.018</v>
      </c>
      <c r="Q13">
        <v>0.157</v>
      </c>
      <c r="R13">
        <v>7.5999999999999998E-2</v>
      </c>
      <c r="S13">
        <v>0</v>
      </c>
    </row>
    <row r="14" spans="1:19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9">
      <c r="A15" t="s">
        <v>53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9">
      <c r="B16" s="4" t="s">
        <v>78</v>
      </c>
      <c r="C16" s="4" t="s">
        <v>78</v>
      </c>
      <c r="D16" s="4" t="s">
        <v>78</v>
      </c>
      <c r="E16" s="4" t="s">
        <v>78</v>
      </c>
      <c r="F16" s="4" t="s">
        <v>78</v>
      </c>
      <c r="G16" s="4" t="s">
        <v>78</v>
      </c>
      <c r="H16" s="4" t="s">
        <v>78</v>
      </c>
      <c r="I16" s="4" t="s">
        <v>78</v>
      </c>
      <c r="J16" s="4" t="s">
        <v>78</v>
      </c>
      <c r="K16" s="4" t="s">
        <v>87</v>
      </c>
      <c r="L16" s="4" t="s">
        <v>78</v>
      </c>
      <c r="M16" s="4" t="s">
        <v>78</v>
      </c>
    </row>
    <row r="17" spans="1:13">
      <c r="A17" t="s">
        <v>67</v>
      </c>
      <c r="B17" s="49">
        <f>B3/2000</f>
        <v>83.333500000000001</v>
      </c>
      <c r="C17" s="49">
        <f t="shared" ref="B17:K27" si="1">C3/2000</f>
        <v>0</v>
      </c>
      <c r="D17" s="49">
        <f t="shared" si="1"/>
        <v>0</v>
      </c>
      <c r="E17" s="49">
        <f t="shared" si="1"/>
        <v>0.470001</v>
      </c>
      <c r="F17" s="49">
        <f t="shared" si="1"/>
        <v>0</v>
      </c>
      <c r="G17" s="49">
        <f t="shared" si="1"/>
        <v>0</v>
      </c>
      <c r="H17" s="49">
        <f t="shared" si="1"/>
        <v>0</v>
      </c>
      <c r="I17" s="49">
        <f>I3/2000</f>
        <v>0</v>
      </c>
      <c r="J17" s="49">
        <f t="shared" si="1"/>
        <v>0</v>
      </c>
      <c r="K17" s="49">
        <v>0</v>
      </c>
      <c r="L17" s="49">
        <f t="shared" ref="L17:M27" si="2">L3/2000</f>
        <v>0</v>
      </c>
      <c r="M17" s="49">
        <f t="shared" si="2"/>
        <v>0</v>
      </c>
    </row>
    <row r="18" spans="1:13">
      <c r="A18" t="s">
        <v>68</v>
      </c>
      <c r="B18" s="49">
        <f t="shared" si="1"/>
        <v>0</v>
      </c>
      <c r="C18" s="49">
        <f t="shared" si="1"/>
        <v>0</v>
      </c>
      <c r="D18" s="49">
        <f t="shared" si="1"/>
        <v>0</v>
      </c>
      <c r="E18" s="49">
        <f t="shared" si="1"/>
        <v>0</v>
      </c>
      <c r="F18" s="49">
        <f t="shared" si="1"/>
        <v>128.514048</v>
      </c>
      <c r="G18" s="49">
        <f t="shared" si="1"/>
        <v>2.5662800000000003</v>
      </c>
      <c r="H18" s="49">
        <f t="shared" si="1"/>
        <v>0</v>
      </c>
      <c r="I18" s="49">
        <f t="shared" si="1"/>
        <v>0</v>
      </c>
      <c r="J18" s="49">
        <f t="shared" si="1"/>
        <v>0</v>
      </c>
      <c r="K18" s="49">
        <f>K4/2000</f>
        <v>1.5538675</v>
      </c>
      <c r="L18" s="49">
        <f t="shared" si="2"/>
        <v>7.5776499999999997E-2</v>
      </c>
      <c r="M18" s="49">
        <f>M4/2000</f>
        <v>1.4780715</v>
      </c>
    </row>
    <row r="19" spans="1:13">
      <c r="A19" t="s">
        <v>69</v>
      </c>
      <c r="B19" s="49">
        <f t="shared" si="1"/>
        <v>0</v>
      </c>
      <c r="C19" s="49">
        <f t="shared" si="1"/>
        <v>0</v>
      </c>
      <c r="D19" s="49">
        <f t="shared" si="1"/>
        <v>0</v>
      </c>
      <c r="E19" s="49">
        <f t="shared" si="1"/>
        <v>0</v>
      </c>
      <c r="F19" s="49">
        <f t="shared" si="1"/>
        <v>37.159086500000001</v>
      </c>
      <c r="G19" s="49">
        <f t="shared" si="1"/>
        <v>16.0264475</v>
      </c>
      <c r="H19" s="49">
        <f t="shared" si="1"/>
        <v>20.058073</v>
      </c>
      <c r="I19" s="49">
        <f t="shared" si="1"/>
        <v>20.176807849999999</v>
      </c>
      <c r="J19" s="49">
        <f t="shared" si="1"/>
        <v>1.2825E-3</v>
      </c>
      <c r="K19" s="49">
        <f t="shared" si="1"/>
        <v>114.90790799999999</v>
      </c>
      <c r="L19" s="49">
        <f t="shared" si="2"/>
        <v>88.419019000000006</v>
      </c>
      <c r="M19" s="49">
        <f>M5/2000</f>
        <v>24.204839</v>
      </c>
    </row>
    <row r="20" spans="1:13">
      <c r="A20" t="s">
        <v>70</v>
      </c>
      <c r="B20" s="49">
        <f t="shared" si="1"/>
        <v>0</v>
      </c>
      <c r="C20" s="49">
        <f t="shared" si="1"/>
        <v>0</v>
      </c>
      <c r="D20" s="49">
        <f t="shared" si="1"/>
        <v>0</v>
      </c>
      <c r="E20" s="49">
        <f t="shared" si="1"/>
        <v>0</v>
      </c>
      <c r="F20" s="49">
        <f t="shared" si="1"/>
        <v>4.0090000000000004E-3</v>
      </c>
      <c r="G20" s="49">
        <f t="shared" si="1"/>
        <v>2.8499999999999999E-4</v>
      </c>
      <c r="H20" s="49">
        <f t="shared" si="1"/>
        <v>0</v>
      </c>
      <c r="I20" s="49">
        <f t="shared" si="1"/>
        <v>0</v>
      </c>
      <c r="J20" s="49">
        <f t="shared" si="1"/>
        <v>0</v>
      </c>
      <c r="K20" s="49">
        <f t="shared" si="1"/>
        <v>1.9954999999999999E-3</v>
      </c>
      <c r="L20" s="49">
        <f t="shared" si="2"/>
        <v>3.3550000000000002E-4</v>
      </c>
      <c r="M20" s="49">
        <f>M6/2000</f>
        <v>1.6590000000000001E-3</v>
      </c>
    </row>
    <row r="21" spans="1:13">
      <c r="A21" t="s">
        <v>71</v>
      </c>
      <c r="B21" s="49">
        <f t="shared" si="1"/>
        <v>0</v>
      </c>
      <c r="C21" s="49">
        <f t="shared" si="1"/>
        <v>0</v>
      </c>
      <c r="D21" s="49">
        <f t="shared" si="1"/>
        <v>50.706499999999998</v>
      </c>
      <c r="E21" s="49">
        <f t="shared" si="1"/>
        <v>0</v>
      </c>
      <c r="F21" s="49">
        <f t="shared" si="1"/>
        <v>32.036631</v>
      </c>
      <c r="G21" s="49">
        <f t="shared" si="1"/>
        <v>11.7707125</v>
      </c>
      <c r="H21" s="49">
        <f t="shared" si="1"/>
        <v>10.379736000000001</v>
      </c>
      <c r="I21" s="49">
        <f t="shared" si="1"/>
        <v>9.9933898499999998</v>
      </c>
      <c r="J21" s="49">
        <f t="shared" si="1"/>
        <v>4.5089720000000009</v>
      </c>
      <c r="K21" s="49">
        <f t="shared" si="1"/>
        <v>15.4689625</v>
      </c>
      <c r="L21" s="49">
        <f t="shared" si="2"/>
        <v>0.4174255</v>
      </c>
      <c r="M21" s="49">
        <f>M7/2000</f>
        <v>0</v>
      </c>
    </row>
    <row r="22" spans="1:13">
      <c r="A22" t="s">
        <v>72</v>
      </c>
      <c r="B22" s="49">
        <f t="shared" si="1"/>
        <v>0</v>
      </c>
      <c r="C22" s="49">
        <f t="shared" si="1"/>
        <v>0</v>
      </c>
      <c r="D22" s="49">
        <f t="shared" si="1"/>
        <v>0</v>
      </c>
      <c r="E22" s="49">
        <f t="shared" si="1"/>
        <v>0</v>
      </c>
      <c r="F22" s="49">
        <f t="shared" si="1"/>
        <v>5.4786814999999995</v>
      </c>
      <c r="G22" s="49">
        <f t="shared" si="1"/>
        <v>4.6795499999999997E-2</v>
      </c>
      <c r="H22" s="49">
        <f t="shared" si="1"/>
        <v>0</v>
      </c>
      <c r="I22" s="49">
        <f t="shared" si="1"/>
        <v>0</v>
      </c>
      <c r="J22" s="49">
        <f t="shared" si="1"/>
        <v>0</v>
      </c>
      <c r="K22" s="49">
        <f t="shared" si="1"/>
        <v>7.6550989999999999</v>
      </c>
      <c r="L22" s="49">
        <f t="shared" si="2"/>
        <v>0.1034375</v>
      </c>
      <c r="M22" s="49">
        <f>M8/2000</f>
        <v>7.5516624999999999</v>
      </c>
    </row>
    <row r="23" spans="1:13">
      <c r="A23" t="s">
        <v>73</v>
      </c>
      <c r="B23" s="49">
        <f t="shared" si="1"/>
        <v>0</v>
      </c>
      <c r="C23" s="49">
        <f t="shared" si="1"/>
        <v>76</v>
      </c>
      <c r="D23" s="49">
        <f t="shared" si="1"/>
        <v>0</v>
      </c>
      <c r="E23" s="49">
        <f t="shared" si="1"/>
        <v>0</v>
      </c>
      <c r="F23" s="49">
        <f t="shared" si="1"/>
        <v>0</v>
      </c>
      <c r="G23" s="49">
        <f t="shared" si="1"/>
        <v>0</v>
      </c>
      <c r="H23" s="49">
        <f t="shared" si="1"/>
        <v>0.88917999999999997</v>
      </c>
      <c r="I23" s="49">
        <f t="shared" si="1"/>
        <v>1.0612494349999999</v>
      </c>
      <c r="J23" s="49">
        <f t="shared" si="1"/>
        <v>1.0000000000000003E-5</v>
      </c>
      <c r="K23" s="49">
        <f t="shared" si="1"/>
        <v>0</v>
      </c>
      <c r="L23" s="49">
        <f t="shared" si="2"/>
        <v>0</v>
      </c>
      <c r="M23" s="49">
        <f>M9/2000</f>
        <v>0</v>
      </c>
    </row>
    <row r="24" spans="1:13">
      <c r="A24" t="s">
        <v>74</v>
      </c>
      <c r="B24" s="49">
        <f t="shared" si="1"/>
        <v>0</v>
      </c>
      <c r="C24" s="49">
        <f t="shared" si="1"/>
        <v>4</v>
      </c>
      <c r="D24" s="49">
        <f t="shared" si="1"/>
        <v>0</v>
      </c>
      <c r="E24" s="49">
        <f t="shared" si="1"/>
        <v>0</v>
      </c>
      <c r="F24" s="49">
        <f t="shared" si="1"/>
        <v>5.1906685000000001</v>
      </c>
      <c r="G24" s="49">
        <f t="shared" si="1"/>
        <v>0.10086350000000001</v>
      </c>
      <c r="H24" s="49">
        <f t="shared" si="1"/>
        <v>16.975852500000002</v>
      </c>
      <c r="I24" s="49">
        <f t="shared" si="1"/>
        <v>16.966730999999999</v>
      </c>
      <c r="J24" s="49">
        <f t="shared" si="1"/>
        <v>1.1E-5</v>
      </c>
      <c r="K24" s="49">
        <f t="shared" si="1"/>
        <v>2.7270664999999998</v>
      </c>
      <c r="L24" s="49">
        <f t="shared" si="2"/>
        <v>0.1326755</v>
      </c>
      <c r="M24" s="49">
        <f>M10/2000</f>
        <v>2.5943519999999998</v>
      </c>
    </row>
    <row r="25" spans="1:13">
      <c r="A25" t="s">
        <v>75</v>
      </c>
      <c r="B25" s="49">
        <f t="shared" si="1"/>
        <v>0</v>
      </c>
      <c r="C25" s="49">
        <f t="shared" si="1"/>
        <v>0</v>
      </c>
      <c r="D25" s="49">
        <f t="shared" si="1"/>
        <v>0</v>
      </c>
      <c r="E25" s="49">
        <f t="shared" si="1"/>
        <v>0</v>
      </c>
      <c r="F25" s="49">
        <f t="shared" si="1"/>
        <v>0</v>
      </c>
      <c r="G25" s="49">
        <f t="shared" si="1"/>
        <v>0</v>
      </c>
      <c r="H25" s="49">
        <f t="shared" si="1"/>
        <v>2.9999999999999997E-5</v>
      </c>
      <c r="I25" s="49">
        <f t="shared" si="1"/>
        <v>3.1090524999999998E-5</v>
      </c>
      <c r="J25" s="49">
        <f t="shared" si="1"/>
        <v>4.3029475000000001</v>
      </c>
      <c r="K25" s="49">
        <f t="shared" si="1"/>
        <v>0</v>
      </c>
      <c r="L25" s="49">
        <f t="shared" si="2"/>
        <v>0</v>
      </c>
      <c r="M25" s="49">
        <f>M11/2000</f>
        <v>0</v>
      </c>
    </row>
    <row r="26" spans="1:13">
      <c r="A26" t="s">
        <v>76</v>
      </c>
      <c r="B26" s="49">
        <f t="shared" si="1"/>
        <v>0</v>
      </c>
      <c r="C26" s="49">
        <f t="shared" si="1"/>
        <v>0</v>
      </c>
      <c r="D26" s="49">
        <f t="shared" si="1"/>
        <v>0</v>
      </c>
      <c r="E26" s="49">
        <f t="shared" si="1"/>
        <v>0</v>
      </c>
      <c r="F26" s="49">
        <f t="shared" si="1"/>
        <v>3.0890000000000002E-3</v>
      </c>
      <c r="G26" s="49">
        <f t="shared" si="1"/>
        <v>3.0890000000000002E-3</v>
      </c>
      <c r="H26" s="49">
        <f t="shared" si="1"/>
        <v>1.0042035</v>
      </c>
      <c r="I26" s="49">
        <f t="shared" si="1"/>
        <v>1.0048751650000001</v>
      </c>
      <c r="J26" s="49">
        <f t="shared" si="1"/>
        <v>5.3249999999999999E-4</v>
      </c>
      <c r="K26" s="49">
        <f t="shared" si="1"/>
        <v>0</v>
      </c>
      <c r="L26" s="49">
        <f t="shared" si="2"/>
        <v>0</v>
      </c>
      <c r="M26" s="49">
        <f>M12/2000</f>
        <v>0</v>
      </c>
    </row>
    <row r="27" spans="1:13">
      <c r="A27" t="s">
        <v>77</v>
      </c>
      <c r="B27" s="49">
        <f t="shared" si="1"/>
        <v>0</v>
      </c>
      <c r="C27" s="49">
        <f t="shared" si="1"/>
        <v>0</v>
      </c>
      <c r="D27" s="49">
        <f t="shared" si="1"/>
        <v>0</v>
      </c>
      <c r="E27" s="49">
        <f t="shared" si="1"/>
        <v>0</v>
      </c>
      <c r="F27" s="49">
        <f t="shared" si="1"/>
        <v>5.1104009999999995</v>
      </c>
      <c r="G27" s="49">
        <f t="shared" si="1"/>
        <v>5.1069835000000001</v>
      </c>
      <c r="H27" s="49">
        <f t="shared" si="1"/>
        <v>0</v>
      </c>
      <c r="I27" s="49">
        <f t="shared" si="1"/>
        <v>0</v>
      </c>
      <c r="J27" s="49">
        <f t="shared" si="1"/>
        <v>6.2550000000000008E-4</v>
      </c>
      <c r="K27" s="49">
        <f t="shared" si="1"/>
        <v>0</v>
      </c>
      <c r="L27" s="49">
        <f t="shared" si="2"/>
        <v>0</v>
      </c>
      <c r="M27" s="49">
        <f>M13/2000</f>
        <v>0</v>
      </c>
    </row>
    <row r="28" spans="1:13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>
      <c r="A29" t="s">
        <v>79</v>
      </c>
      <c r="B29" s="4">
        <v>80</v>
      </c>
      <c r="C29" s="4">
        <v>80</v>
      </c>
      <c r="D29" s="4">
        <v>752</v>
      </c>
      <c r="E29" s="4">
        <v>347</v>
      </c>
      <c r="F29" s="4">
        <v>95</v>
      </c>
      <c r="G29" s="4">
        <v>278</v>
      </c>
      <c r="H29" s="4">
        <v>53</v>
      </c>
      <c r="I29" s="4">
        <v>280</v>
      </c>
      <c r="J29" s="4">
        <v>280</v>
      </c>
      <c r="K29" s="4">
        <v>299</v>
      </c>
      <c r="L29" s="4">
        <v>311</v>
      </c>
      <c r="M29" s="4">
        <v>131</v>
      </c>
    </row>
    <row r="30" spans="1:13">
      <c r="A30" t="s">
        <v>51</v>
      </c>
      <c r="B30" s="4">
        <v>650</v>
      </c>
      <c r="C30" s="4">
        <v>650</v>
      </c>
      <c r="D30" s="4">
        <v>725</v>
      </c>
      <c r="E30" s="4">
        <v>579</v>
      </c>
      <c r="F30" s="4">
        <v>579</v>
      </c>
      <c r="G30" s="4">
        <v>100</v>
      </c>
      <c r="H30" s="4">
        <v>500</v>
      </c>
      <c r="I30" s="4">
        <v>100</v>
      </c>
      <c r="J30" s="4">
        <v>100</v>
      </c>
      <c r="K30" s="4">
        <v>290</v>
      </c>
      <c r="L30" s="4">
        <v>750</v>
      </c>
      <c r="M30" s="4">
        <v>290</v>
      </c>
    </row>
    <row r="35" spans="1:13">
      <c r="A35" s="48"/>
      <c r="B35" s="40" t="s">
        <v>88</v>
      </c>
      <c r="C35" s="40" t="s">
        <v>88</v>
      </c>
      <c r="D35" s="40" t="s">
        <v>88</v>
      </c>
      <c r="E35" s="40" t="s">
        <v>88</v>
      </c>
      <c r="F35" s="40" t="s">
        <v>88</v>
      </c>
      <c r="G35" s="40" t="s">
        <v>88</v>
      </c>
      <c r="H35" s="40" t="s">
        <v>88</v>
      </c>
      <c r="I35" s="40" t="s">
        <v>88</v>
      </c>
      <c r="J35" s="40" t="s">
        <v>88</v>
      </c>
      <c r="K35" s="40" t="s">
        <v>88</v>
      </c>
      <c r="L35" s="40" t="s">
        <v>88</v>
      </c>
      <c r="M35" s="40" t="s">
        <v>88</v>
      </c>
    </row>
    <row r="36" spans="1:13">
      <c r="A36" t="s">
        <v>67</v>
      </c>
      <c r="B36" s="50">
        <f>B17*24</f>
        <v>2000.0039999999999</v>
      </c>
      <c r="C36" s="17">
        <f t="shared" ref="C36:M36" si="3">C17*24</f>
        <v>0</v>
      </c>
      <c r="D36" s="17">
        <f t="shared" si="3"/>
        <v>0</v>
      </c>
      <c r="E36" s="50">
        <f t="shared" si="3"/>
        <v>11.280024000000001</v>
      </c>
      <c r="F36" s="17">
        <f t="shared" si="3"/>
        <v>0</v>
      </c>
      <c r="G36" s="17">
        <f t="shared" si="3"/>
        <v>0</v>
      </c>
      <c r="H36" s="17">
        <f t="shared" si="3"/>
        <v>0</v>
      </c>
      <c r="I36" s="17">
        <f t="shared" si="3"/>
        <v>0</v>
      </c>
      <c r="J36" s="17">
        <f t="shared" si="3"/>
        <v>0</v>
      </c>
      <c r="K36" s="17">
        <f t="shared" si="3"/>
        <v>0</v>
      </c>
      <c r="L36" s="17">
        <f t="shared" si="3"/>
        <v>0</v>
      </c>
      <c r="M36" s="17">
        <f t="shared" si="3"/>
        <v>0</v>
      </c>
    </row>
    <row r="37" spans="1:13">
      <c r="A37" t="s">
        <v>68</v>
      </c>
      <c r="B37" s="17">
        <f t="shared" ref="B37:M37" si="4">B18*24</f>
        <v>0</v>
      </c>
      <c r="C37" s="17">
        <f t="shared" si="4"/>
        <v>0</v>
      </c>
      <c r="D37" s="17">
        <f t="shared" si="4"/>
        <v>0</v>
      </c>
      <c r="E37" s="17">
        <f t="shared" si="4"/>
        <v>0</v>
      </c>
      <c r="F37" s="50">
        <f t="shared" si="4"/>
        <v>3084.3371520000001</v>
      </c>
      <c r="G37" s="50">
        <f t="shared" si="4"/>
        <v>61.590720000000005</v>
      </c>
      <c r="H37" s="50">
        <f t="shared" si="4"/>
        <v>0</v>
      </c>
      <c r="I37" s="17">
        <f t="shared" si="4"/>
        <v>0</v>
      </c>
      <c r="J37" s="17">
        <f t="shared" si="4"/>
        <v>0</v>
      </c>
      <c r="K37" s="50">
        <f t="shared" si="4"/>
        <v>37.292819999999999</v>
      </c>
      <c r="L37" s="17">
        <f t="shared" si="4"/>
        <v>1.8186359999999999</v>
      </c>
      <c r="M37" s="50">
        <f t="shared" si="4"/>
        <v>35.473715999999996</v>
      </c>
    </row>
    <row r="38" spans="1:13">
      <c r="A38" t="s">
        <v>69</v>
      </c>
      <c r="B38" s="17">
        <f t="shared" ref="B38:M38" si="5">B19*24</f>
        <v>0</v>
      </c>
      <c r="C38" s="17">
        <f t="shared" si="5"/>
        <v>0</v>
      </c>
      <c r="D38" s="17">
        <f t="shared" si="5"/>
        <v>0</v>
      </c>
      <c r="E38" s="17">
        <f t="shared" si="5"/>
        <v>0</v>
      </c>
      <c r="F38" s="50">
        <f t="shared" si="5"/>
        <v>891.81807600000002</v>
      </c>
      <c r="G38" s="50">
        <f t="shared" si="5"/>
        <v>384.63473999999997</v>
      </c>
      <c r="H38" s="50">
        <f t="shared" si="5"/>
        <v>481.39375200000001</v>
      </c>
      <c r="I38" s="50">
        <f t="shared" si="5"/>
        <v>484.24338839999996</v>
      </c>
      <c r="J38" s="17">
        <f t="shared" si="5"/>
        <v>3.0780000000000002E-2</v>
      </c>
      <c r="K38" s="50">
        <f>K19*24</f>
        <v>2757.7897919999996</v>
      </c>
      <c r="L38" s="50">
        <f t="shared" si="5"/>
        <v>2122.0564560000003</v>
      </c>
      <c r="M38" s="50">
        <f t="shared" si="5"/>
        <v>580.91613600000005</v>
      </c>
    </row>
    <row r="39" spans="1:13">
      <c r="A39" t="s">
        <v>70</v>
      </c>
      <c r="B39" s="17">
        <f t="shared" ref="B39:M39" si="6">B20*24</f>
        <v>0</v>
      </c>
      <c r="C39" s="17">
        <f t="shared" si="6"/>
        <v>0</v>
      </c>
      <c r="D39" s="17">
        <f t="shared" si="6"/>
        <v>0</v>
      </c>
      <c r="E39" s="17">
        <f t="shared" si="6"/>
        <v>0</v>
      </c>
      <c r="F39" s="17">
        <f t="shared" si="6"/>
        <v>9.621600000000001E-2</v>
      </c>
      <c r="G39" s="17">
        <f t="shared" si="6"/>
        <v>6.8399999999999997E-3</v>
      </c>
      <c r="H39" s="17">
        <f t="shared" si="6"/>
        <v>0</v>
      </c>
      <c r="I39" s="17">
        <f t="shared" si="6"/>
        <v>0</v>
      </c>
      <c r="J39" s="17">
        <f t="shared" si="6"/>
        <v>0</v>
      </c>
      <c r="K39" s="17">
        <f t="shared" si="6"/>
        <v>4.7891999999999997E-2</v>
      </c>
      <c r="L39" s="17">
        <f t="shared" si="6"/>
        <v>8.0520000000000001E-3</v>
      </c>
      <c r="M39" s="17">
        <f t="shared" si="6"/>
        <v>3.9816000000000004E-2</v>
      </c>
    </row>
    <row r="40" spans="1:13">
      <c r="A40" t="s">
        <v>71</v>
      </c>
      <c r="B40" s="17">
        <f t="shared" ref="B40:M40" si="7">B21*24</f>
        <v>0</v>
      </c>
      <c r="C40" s="17">
        <f t="shared" si="7"/>
        <v>0</v>
      </c>
      <c r="D40" s="50">
        <f t="shared" si="7"/>
        <v>1216.9559999999999</v>
      </c>
      <c r="E40" s="17">
        <f t="shared" si="7"/>
        <v>0</v>
      </c>
      <c r="F40" s="50">
        <f t="shared" si="7"/>
        <v>768.879144</v>
      </c>
      <c r="G40" s="50">
        <f t="shared" si="7"/>
        <v>282.49709999999999</v>
      </c>
      <c r="H40" s="17">
        <f t="shared" si="7"/>
        <v>249.11366400000003</v>
      </c>
      <c r="I40" s="50">
        <f t="shared" si="7"/>
        <v>239.8413564</v>
      </c>
      <c r="J40" s="50">
        <f t="shared" si="7"/>
        <v>108.21532800000003</v>
      </c>
      <c r="K40" s="50">
        <f t="shared" si="7"/>
        <v>371.25509999999997</v>
      </c>
      <c r="L40" s="17">
        <f t="shared" si="7"/>
        <v>10.018212</v>
      </c>
      <c r="M40" s="17">
        <f t="shared" si="7"/>
        <v>0</v>
      </c>
    </row>
    <row r="41" spans="1:13">
      <c r="A41" t="s">
        <v>72</v>
      </c>
      <c r="B41" s="17">
        <f t="shared" ref="B41:M41" si="8">B22*24</f>
        <v>0</v>
      </c>
      <c r="C41" s="17">
        <f t="shared" si="8"/>
        <v>0</v>
      </c>
      <c r="D41" s="17">
        <f t="shared" si="8"/>
        <v>0</v>
      </c>
      <c r="E41" s="17">
        <f t="shared" si="8"/>
        <v>0</v>
      </c>
      <c r="F41" s="50">
        <f t="shared" si="8"/>
        <v>131.48835599999998</v>
      </c>
      <c r="G41" s="50">
        <f t="shared" si="8"/>
        <v>1.123092</v>
      </c>
      <c r="H41" s="50">
        <f t="shared" si="8"/>
        <v>0</v>
      </c>
      <c r="I41" s="17">
        <f t="shared" si="8"/>
        <v>0</v>
      </c>
      <c r="J41" s="17">
        <f t="shared" si="8"/>
        <v>0</v>
      </c>
      <c r="K41" s="50">
        <f t="shared" si="8"/>
        <v>183.722376</v>
      </c>
      <c r="L41" s="17">
        <f t="shared" si="8"/>
        <v>2.4824999999999999</v>
      </c>
      <c r="M41" s="50">
        <f t="shared" si="8"/>
        <v>181.23990000000001</v>
      </c>
    </row>
    <row r="42" spans="1:13">
      <c r="A42" t="s">
        <v>73</v>
      </c>
      <c r="B42" s="17">
        <f t="shared" ref="B42:M42" si="9">B23*24</f>
        <v>0</v>
      </c>
      <c r="C42" s="50">
        <f t="shared" si="9"/>
        <v>1824</v>
      </c>
      <c r="D42" s="17">
        <f t="shared" si="9"/>
        <v>0</v>
      </c>
      <c r="E42" s="17">
        <f t="shared" si="9"/>
        <v>0</v>
      </c>
      <c r="F42" s="17">
        <f t="shared" si="9"/>
        <v>0</v>
      </c>
      <c r="G42" s="17">
        <f t="shared" si="9"/>
        <v>0</v>
      </c>
      <c r="H42" s="17">
        <f t="shared" si="9"/>
        <v>21.340319999999998</v>
      </c>
      <c r="I42" s="50">
        <f t="shared" si="9"/>
        <v>25.46998644</v>
      </c>
      <c r="J42" s="17">
        <f t="shared" si="9"/>
        <v>2.4000000000000006E-4</v>
      </c>
      <c r="K42" s="17">
        <f t="shared" si="9"/>
        <v>0</v>
      </c>
      <c r="L42" s="17">
        <f t="shared" si="9"/>
        <v>0</v>
      </c>
      <c r="M42" s="17">
        <f t="shared" si="9"/>
        <v>0</v>
      </c>
    </row>
    <row r="43" spans="1:13">
      <c r="A43" t="s">
        <v>74</v>
      </c>
      <c r="B43" s="17">
        <f t="shared" ref="B43:M43" si="10">B24*24</f>
        <v>0</v>
      </c>
      <c r="C43" s="50">
        <f t="shared" si="10"/>
        <v>96</v>
      </c>
      <c r="D43" s="17">
        <f t="shared" si="10"/>
        <v>0</v>
      </c>
      <c r="E43" s="17">
        <f t="shared" si="10"/>
        <v>0</v>
      </c>
      <c r="F43" s="50">
        <f t="shared" si="10"/>
        <v>124.576044</v>
      </c>
      <c r="G43" s="50">
        <f t="shared" si="10"/>
        <v>2.4207240000000003</v>
      </c>
      <c r="H43" s="50">
        <f t="shared" si="10"/>
        <v>407.42046000000005</v>
      </c>
      <c r="I43" s="50">
        <f t="shared" si="10"/>
        <v>407.20154400000001</v>
      </c>
      <c r="J43" s="17">
        <f t="shared" si="10"/>
        <v>2.6400000000000002E-4</v>
      </c>
      <c r="K43" s="50">
        <f t="shared" si="10"/>
        <v>65.449596</v>
      </c>
      <c r="L43" s="17">
        <f t="shared" si="10"/>
        <v>3.184212</v>
      </c>
      <c r="M43" s="50">
        <f t="shared" si="10"/>
        <v>62.264447999999994</v>
      </c>
    </row>
    <row r="44" spans="1:13">
      <c r="A44" t="s">
        <v>75</v>
      </c>
      <c r="B44" s="17">
        <f t="shared" ref="B44:M44" si="11">B25*24</f>
        <v>0</v>
      </c>
      <c r="C44" s="17">
        <f t="shared" si="11"/>
        <v>0</v>
      </c>
      <c r="D44" s="17">
        <f t="shared" si="11"/>
        <v>0</v>
      </c>
      <c r="E44" s="17">
        <f t="shared" si="11"/>
        <v>0</v>
      </c>
      <c r="F44" s="17">
        <f t="shared" si="11"/>
        <v>0</v>
      </c>
      <c r="G44" s="17">
        <f t="shared" si="11"/>
        <v>0</v>
      </c>
      <c r="H44" s="17">
        <f t="shared" si="11"/>
        <v>7.1999999999999994E-4</v>
      </c>
      <c r="I44" s="17">
        <f t="shared" si="11"/>
        <v>7.4617260000000001E-4</v>
      </c>
      <c r="J44" s="50">
        <f t="shared" si="11"/>
        <v>103.27074</v>
      </c>
      <c r="K44" s="17">
        <f t="shared" si="11"/>
        <v>0</v>
      </c>
      <c r="L44" s="17">
        <f t="shared" si="11"/>
        <v>0</v>
      </c>
      <c r="M44" s="17">
        <f t="shared" si="11"/>
        <v>0</v>
      </c>
    </row>
    <row r="45" spans="1:13">
      <c r="A45" t="s">
        <v>76</v>
      </c>
      <c r="B45" s="17">
        <f t="shared" ref="B45:M45" si="12">B26*24</f>
        <v>0</v>
      </c>
      <c r="C45" s="17">
        <f t="shared" si="12"/>
        <v>0</v>
      </c>
      <c r="D45" s="17">
        <f t="shared" si="12"/>
        <v>0</v>
      </c>
      <c r="E45" s="17">
        <f t="shared" si="12"/>
        <v>0</v>
      </c>
      <c r="F45" s="17">
        <f t="shared" si="12"/>
        <v>7.4136000000000007E-2</v>
      </c>
      <c r="G45" s="17">
        <f t="shared" si="12"/>
        <v>7.4136000000000007E-2</v>
      </c>
      <c r="H45" s="17">
        <f t="shared" si="12"/>
        <v>24.100884000000001</v>
      </c>
      <c r="I45" s="50">
        <f t="shared" si="12"/>
        <v>24.117003960000002</v>
      </c>
      <c r="J45" s="17">
        <f t="shared" si="12"/>
        <v>1.278E-2</v>
      </c>
      <c r="K45" s="17">
        <f t="shared" si="12"/>
        <v>0</v>
      </c>
      <c r="L45" s="17">
        <f t="shared" si="12"/>
        <v>0</v>
      </c>
      <c r="M45" s="17">
        <f t="shared" si="12"/>
        <v>0</v>
      </c>
    </row>
    <row r="46" spans="1:13">
      <c r="A46" t="s">
        <v>77</v>
      </c>
      <c r="B46" s="17">
        <f t="shared" ref="B46:M46" si="13">B27*24</f>
        <v>0</v>
      </c>
      <c r="C46" s="17">
        <f t="shared" si="13"/>
        <v>0</v>
      </c>
      <c r="D46" s="17">
        <f t="shared" si="13"/>
        <v>0</v>
      </c>
      <c r="E46" s="17">
        <f t="shared" si="13"/>
        <v>0</v>
      </c>
      <c r="F46" s="50">
        <f t="shared" si="13"/>
        <v>122.64962399999999</v>
      </c>
      <c r="G46" s="50">
        <f t="shared" si="13"/>
        <v>122.567604</v>
      </c>
      <c r="H46" s="17">
        <f t="shared" si="13"/>
        <v>0</v>
      </c>
      <c r="I46" s="17">
        <f t="shared" si="13"/>
        <v>0</v>
      </c>
      <c r="J46" s="17">
        <f t="shared" si="13"/>
        <v>1.5012000000000001E-2</v>
      </c>
      <c r="K46" s="17">
        <f t="shared" si="13"/>
        <v>0</v>
      </c>
      <c r="L46" s="17">
        <f t="shared" si="13"/>
        <v>0</v>
      </c>
      <c r="M46" s="17">
        <f t="shared" si="13"/>
        <v>0</v>
      </c>
    </row>
    <row r="47" spans="1:13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>
      <c r="A48" t="s">
        <v>79</v>
      </c>
      <c r="B48" s="4">
        <v>80</v>
      </c>
      <c r="C48" s="4">
        <v>80</v>
      </c>
      <c r="D48" s="4">
        <v>752</v>
      </c>
      <c r="E48" s="4">
        <v>347</v>
      </c>
      <c r="F48" s="4">
        <v>95</v>
      </c>
      <c r="G48" s="4">
        <v>278</v>
      </c>
      <c r="H48" s="4">
        <v>53</v>
      </c>
      <c r="I48" s="4">
        <v>280</v>
      </c>
      <c r="J48" s="4">
        <v>280</v>
      </c>
      <c r="K48" s="4">
        <v>299</v>
      </c>
      <c r="L48" s="4">
        <v>311</v>
      </c>
      <c r="M48" s="4">
        <v>131</v>
      </c>
    </row>
    <row r="49" spans="1:13">
      <c r="A49" t="s">
        <v>51</v>
      </c>
      <c r="B49" s="4">
        <v>650</v>
      </c>
      <c r="C49" s="4">
        <v>650</v>
      </c>
      <c r="D49" s="4">
        <v>725</v>
      </c>
      <c r="E49" s="4">
        <v>579</v>
      </c>
      <c r="F49" s="4">
        <v>579</v>
      </c>
      <c r="G49" s="4">
        <v>100</v>
      </c>
      <c r="H49" s="4">
        <v>500</v>
      </c>
      <c r="I49" s="4">
        <v>100</v>
      </c>
      <c r="J49" s="4">
        <v>100</v>
      </c>
      <c r="K49" s="4">
        <v>290</v>
      </c>
      <c r="L49" s="4">
        <v>750</v>
      </c>
      <c r="M49" s="4">
        <v>290</v>
      </c>
    </row>
    <row r="53" spans="1:13">
      <c r="K53" s="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BFD 1</vt:lpstr>
      <vt:lpstr>BFD 2</vt:lpstr>
      <vt:lpstr>Tom's Data for BFD 2</vt:lpstr>
      <vt:lpstr>'BFD 1'!Print_Area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Kosak</dc:creator>
  <cp:lastModifiedBy>Ryan Kosak</cp:lastModifiedBy>
  <cp:lastPrinted>2011-02-14T05:54:39Z</cp:lastPrinted>
  <dcterms:created xsi:type="dcterms:W3CDTF">2011-02-11T22:17:56Z</dcterms:created>
  <dcterms:modified xsi:type="dcterms:W3CDTF">2011-04-03T21:22:07Z</dcterms:modified>
</cp:coreProperties>
</file>