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5" i="1" l="1"/>
  <c r="D39" i="1"/>
  <c r="C24" i="1" l="1"/>
  <c r="C23" i="1"/>
  <c r="C22" i="1"/>
  <c r="C21" i="1"/>
  <c r="C20" i="1"/>
  <c r="K21" i="1"/>
  <c r="K23" i="1"/>
  <c r="K22" i="1"/>
  <c r="K24" i="1"/>
  <c r="C28" i="1" l="1"/>
  <c r="K28" i="1"/>
  <c r="F21" i="1" l="1"/>
  <c r="G21" i="1" s="1"/>
  <c r="L21" i="1" s="1"/>
  <c r="F22" i="1"/>
  <c r="L22" i="1" s="1"/>
  <c r="F23" i="1"/>
  <c r="L23" i="1" s="1"/>
  <c r="F24" i="1"/>
  <c r="G24" i="1" s="1"/>
  <c r="L24" i="1" s="1"/>
  <c r="F25" i="1"/>
  <c r="F26" i="1"/>
  <c r="F27" i="1"/>
  <c r="F20" i="1"/>
  <c r="G20" i="1" s="1"/>
  <c r="L20" i="1" s="1"/>
  <c r="D34" i="1"/>
  <c r="D33" i="1"/>
  <c r="H24" i="1"/>
  <c r="H23" i="1"/>
  <c r="D41" i="1" s="1"/>
  <c r="H22" i="1"/>
  <c r="H21" i="1"/>
  <c r="H20" i="1"/>
  <c r="L28" i="1" l="1"/>
  <c r="D37" i="1"/>
  <c r="D42" i="1"/>
  <c r="H28" i="1"/>
  <c r="I23" i="1" s="1"/>
  <c r="D44" i="1" l="1"/>
  <c r="I34" i="1"/>
  <c r="I22" i="1"/>
  <c r="I21" i="1"/>
  <c r="I24" i="1"/>
  <c r="I20" i="1"/>
  <c r="I28" i="1" l="1"/>
  <c r="I33" i="1" s="1"/>
  <c r="K40" i="1" s="1"/>
  <c r="D38" i="1" l="1"/>
</calcChain>
</file>

<file path=xl/sharedStrings.xml><?xml version="1.0" encoding="utf-8"?>
<sst xmlns="http://schemas.openxmlformats.org/spreadsheetml/2006/main" count="46" uniqueCount="41">
  <si>
    <t>CO</t>
  </si>
  <si>
    <t>CH4</t>
  </si>
  <si>
    <t>H2</t>
  </si>
  <si>
    <t>N2</t>
  </si>
  <si>
    <t>H2O</t>
  </si>
  <si>
    <t>H2S</t>
  </si>
  <si>
    <t>COS</t>
  </si>
  <si>
    <t>CO2</t>
  </si>
  <si>
    <t>HTS eactor</t>
  </si>
  <si>
    <t>lbmoles/day</t>
  </si>
  <si>
    <t>TOTAL</t>
  </si>
  <si>
    <t>Internal Energy at 750 F</t>
  </si>
  <si>
    <t>ΔH reaction</t>
  </si>
  <si>
    <t>btu/lbm-mole</t>
  </si>
  <si>
    <t>Total ΔH reaction</t>
  </si>
  <si>
    <t>btu/day</t>
  </si>
  <si>
    <t>Intenal energy at 390 F</t>
  </si>
  <si>
    <t>Temperature TB</t>
  </si>
  <si>
    <t>Cp (btu/lbm-mole R)</t>
  </si>
  <si>
    <t>Cv (btu/lbmole* R)</t>
  </si>
  <si>
    <t>outlet syngas Composition form (HTS)</t>
  </si>
  <si>
    <t>energy absorbed by the cooler 1 (BTU/DAY)</t>
  </si>
  <si>
    <t>energy absorbed by the cooler 2 (BTU/DAY)</t>
  </si>
  <si>
    <t>outlet syngas composition in LTS (lbm/day)</t>
  </si>
  <si>
    <t>R</t>
  </si>
  <si>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F</t>
    </r>
  </si>
  <si>
    <t>Total moles of hydrogen created in HTS</t>
  </si>
  <si>
    <t>Moles of hydrogen Created in LTS</t>
  </si>
  <si>
    <t>lbmole/day</t>
  </si>
  <si>
    <t>total ΔH reaction</t>
  </si>
  <si>
    <t>average Cp for LTS</t>
  </si>
  <si>
    <r>
      <t>Temperature T</t>
    </r>
    <r>
      <rPr>
        <vertAlign val="subscript"/>
        <sz val="11"/>
        <color theme="1"/>
        <rFont val="Calibri"/>
        <family val="2"/>
        <scheme val="minor"/>
      </rPr>
      <t>D</t>
    </r>
  </si>
  <si>
    <r>
      <t xml:space="preserve">Assuming that cooling water is coming at 85 </t>
    </r>
    <r>
      <rPr>
        <sz val="11"/>
        <color theme="1"/>
        <rFont val="Calibri"/>
        <family val="2"/>
      </rPr>
      <t>⁰F</t>
    </r>
  </si>
  <si>
    <t>saturated steam is being created 350 ⁰F</t>
  </si>
  <si>
    <t xml:space="preserve">amount of stam produced </t>
  </si>
  <si>
    <t>Inlet Fraction  Clean Syngas Component Flow for HTS</t>
  </si>
  <si>
    <t>Lbs/day for HTS</t>
  </si>
  <si>
    <t>(lbmoles/day) for HTS</t>
  </si>
  <si>
    <t>Average Cp (btu/lbmole* R) for HTS</t>
  </si>
  <si>
    <t>outlet syngas composition in LTS (lbmole/day)</t>
  </si>
  <si>
    <t>ΔH of water(btu/lbm)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</si>
</sst>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 applyAlignment="1">
      <alignment vertical="top" wrapText="1"/>
    </xf>
    <xf numFmtId="0" fontId="0" fillId="0" borderId="0" xfId="0"/>
    <xf numFmtId="0" fontId="1" fillId="0" borderId="1" xfId="0" applyFont="1" applyBorder="1"/>
    <xf numFmtId="1" fontId="0" fillId="0" borderId="0" xfId="0" applyNumberFormat="1" applyBorder="1"/>
    <xf numFmtId="0" fontId="0" fillId="0" borderId="0" xfId="0" applyBorder="1" applyAlignment="1">
      <alignment vertical="top" wrapText="1"/>
    </xf>
    <xf numFmtId="0" fontId="1" fillId="0" borderId="2" xfId="0" applyFont="1" applyBorder="1"/>
    <xf numFmtId="1" fontId="0" fillId="0" borderId="3" xfId="0" applyNumberFormat="1" applyBorder="1"/>
    <xf numFmtId="0" fontId="2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0" fillId="4" borderId="4" xfId="0" applyFill="1" applyBorder="1" applyAlignment="1">
      <alignment wrapText="1"/>
    </xf>
    <xf numFmtId="0" fontId="0" fillId="0" borderId="4" xfId="0" applyBorder="1"/>
    <xf numFmtId="0" fontId="4" fillId="0" borderId="4" xfId="0" applyFont="1" applyBorder="1"/>
    <xf numFmtId="0" fontId="0" fillId="0" borderId="4" xfId="0" applyBorder="1" applyAlignment="1"/>
    <xf numFmtId="0" fontId="3" fillId="4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4" borderId="4" xfId="0" applyFill="1" applyBorder="1" applyAlignment="1">
      <alignment wrapText="1"/>
    </xf>
    <xf numFmtId="0" fontId="0" fillId="0" borderId="4" xfId="0" applyBorder="1" applyAlignment="1"/>
    <xf numFmtId="0" fontId="0" fillId="4" borderId="4" xfId="0" applyFill="1" applyBorder="1"/>
    <xf numFmtId="0" fontId="0" fillId="0" borderId="4" xfId="0" applyBorder="1" applyAlignment="1">
      <alignment horizontal="center"/>
    </xf>
    <xf numFmtId="0" fontId="0" fillId="3" borderId="4" xfId="0" applyFill="1" applyBorder="1" applyAlignment="1">
      <alignment wrapText="1"/>
    </xf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513873</xdr:colOff>
      <xdr:row>7</xdr:row>
      <xdr:rowOff>114300</xdr:rowOff>
    </xdr:from>
    <xdr:to>
      <xdr:col>3</xdr:col>
      <xdr:colOff>162401</xdr:colOff>
      <xdr:row>11</xdr:row>
      <xdr:rowOff>123825</xdr:rowOff>
    </xdr:to>
    <xdr:sp macro="" textlink="">
      <xdr:nvSpPr>
        <xdr:cNvPr id="2" name="TextBox 1"/>
        <xdr:cNvSpPr txBox="1"/>
      </xdr:nvSpPr>
      <xdr:spPr>
        <a:xfrm>
          <a:off x="513873" y="1447800"/>
          <a:ext cx="1477328" cy="771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</a:t>
          </a:r>
          <a:r>
            <a:rPr lang="en-US" sz="1100" baseline="-25000"/>
            <a:t>A</a:t>
          </a:r>
          <a:r>
            <a:rPr lang="en-US" sz="1100" baseline="0"/>
            <a:t>=750 F</a:t>
          </a:r>
        </a:p>
        <a:p>
          <a:r>
            <a:rPr lang="en-US" sz="1100" baseline="0"/>
            <a:t>P= 20 bar</a:t>
          </a:r>
          <a:endParaRPr lang="en-US" sz="1100"/>
        </a:p>
      </xdr:txBody>
    </xdr:sp>
    <xdr:clientData/>
  </xdr:twoCellAnchor>
  <xdr:twoCellAnchor>
    <xdr:from>
      <xdr:col>4</xdr:col>
      <xdr:colOff>38100</xdr:colOff>
      <xdr:row>4</xdr:row>
      <xdr:rowOff>47625</xdr:rowOff>
    </xdr:from>
    <xdr:to>
      <xdr:col>5</xdr:col>
      <xdr:colOff>485775</xdr:colOff>
      <xdr:row>9</xdr:row>
      <xdr:rowOff>104775</xdr:rowOff>
    </xdr:to>
    <xdr:sp macro="" textlink="">
      <xdr:nvSpPr>
        <xdr:cNvPr id="3" name="Rectangle 2"/>
        <xdr:cNvSpPr/>
      </xdr:nvSpPr>
      <xdr:spPr>
        <a:xfrm>
          <a:off x="2476500" y="809625"/>
          <a:ext cx="1057275" cy="10096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HTS</a:t>
          </a:r>
        </a:p>
      </xdr:txBody>
    </xdr:sp>
    <xdr:clientData/>
  </xdr:twoCellAnchor>
  <xdr:twoCellAnchor>
    <xdr:from>
      <xdr:col>7</xdr:col>
      <xdr:colOff>400050</xdr:colOff>
      <xdr:row>5</xdr:row>
      <xdr:rowOff>171450</xdr:rowOff>
    </xdr:from>
    <xdr:to>
      <xdr:col>9</xdr:col>
      <xdr:colOff>352425</xdr:colOff>
      <xdr:row>8</xdr:row>
      <xdr:rowOff>0</xdr:rowOff>
    </xdr:to>
    <xdr:sp macro="" textlink="">
      <xdr:nvSpPr>
        <xdr:cNvPr id="4" name="Oval 3"/>
        <xdr:cNvSpPr/>
      </xdr:nvSpPr>
      <xdr:spPr>
        <a:xfrm>
          <a:off x="4667250" y="1123950"/>
          <a:ext cx="1171575" cy="4000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Cooler</a:t>
          </a:r>
        </a:p>
      </xdr:txBody>
    </xdr:sp>
    <xdr:clientData/>
  </xdr:twoCellAnchor>
  <xdr:twoCellAnchor>
    <xdr:from>
      <xdr:col>11</xdr:col>
      <xdr:colOff>495300</xdr:colOff>
      <xdr:row>4</xdr:row>
      <xdr:rowOff>66675</xdr:rowOff>
    </xdr:from>
    <xdr:to>
      <xdr:col>13</xdr:col>
      <xdr:colOff>333375</xdr:colOff>
      <xdr:row>9</xdr:row>
      <xdr:rowOff>123825</xdr:rowOff>
    </xdr:to>
    <xdr:sp macro="" textlink="">
      <xdr:nvSpPr>
        <xdr:cNvPr id="5" name="Rectangle 4"/>
        <xdr:cNvSpPr/>
      </xdr:nvSpPr>
      <xdr:spPr>
        <a:xfrm>
          <a:off x="7200900" y="828675"/>
          <a:ext cx="1057275" cy="10096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LTS</a:t>
          </a:r>
        </a:p>
      </xdr:txBody>
    </xdr:sp>
    <xdr:clientData/>
  </xdr:twoCellAnchor>
  <xdr:twoCellAnchor>
    <xdr:from>
      <xdr:col>15</xdr:col>
      <xdr:colOff>0</xdr:colOff>
      <xdr:row>6</xdr:row>
      <xdr:rowOff>0</xdr:rowOff>
    </xdr:from>
    <xdr:to>
      <xdr:col>16</xdr:col>
      <xdr:colOff>561975</xdr:colOff>
      <xdr:row>8</xdr:row>
      <xdr:rowOff>19050</xdr:rowOff>
    </xdr:to>
    <xdr:sp macro="" textlink="">
      <xdr:nvSpPr>
        <xdr:cNvPr id="6" name="Oval 5"/>
        <xdr:cNvSpPr/>
      </xdr:nvSpPr>
      <xdr:spPr>
        <a:xfrm>
          <a:off x="9144000" y="1143000"/>
          <a:ext cx="1171575" cy="4000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Cooler</a:t>
          </a:r>
        </a:p>
      </xdr:txBody>
    </xdr:sp>
    <xdr:clientData/>
  </xdr:twoCellAnchor>
  <xdr:twoCellAnchor>
    <xdr:from>
      <xdr:col>2</xdr:col>
      <xdr:colOff>219075</xdr:colOff>
      <xdr:row>6</xdr:row>
      <xdr:rowOff>171450</xdr:rowOff>
    </xdr:from>
    <xdr:to>
      <xdr:col>4</xdr:col>
      <xdr:colOff>38100</xdr:colOff>
      <xdr:row>6</xdr:row>
      <xdr:rowOff>171450</xdr:rowOff>
    </xdr:to>
    <xdr:cxnSp macro="">
      <xdr:nvCxnSpPr>
        <xdr:cNvPr id="8" name="Straight Arrow Connector 7"/>
        <xdr:cNvCxnSpPr>
          <a:endCxn id="3" idx="1"/>
        </xdr:cNvCxnSpPr>
      </xdr:nvCxnSpPr>
      <xdr:spPr>
        <a:xfrm>
          <a:off x="1438275" y="1314450"/>
          <a:ext cx="1038225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485775</xdr:colOff>
      <xdr:row>6</xdr:row>
      <xdr:rowOff>171450</xdr:rowOff>
    </xdr:from>
    <xdr:to>
      <xdr:col>7</xdr:col>
      <xdr:colOff>400050</xdr:colOff>
      <xdr:row>6</xdr:row>
      <xdr:rowOff>180975</xdr:rowOff>
    </xdr:to>
    <xdr:cxnSp macro="">
      <xdr:nvCxnSpPr>
        <xdr:cNvPr id="10" name="Straight Arrow Connector 9"/>
        <xdr:cNvCxnSpPr>
          <a:stCxn id="3" idx="3"/>
        </xdr:cNvCxnSpPr>
      </xdr:nvCxnSpPr>
      <xdr:spPr>
        <a:xfrm>
          <a:off x="3533775" y="1314450"/>
          <a:ext cx="11334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352425</xdr:colOff>
      <xdr:row>6</xdr:row>
      <xdr:rowOff>180975</xdr:rowOff>
    </xdr:from>
    <xdr:to>
      <xdr:col>11</xdr:col>
      <xdr:colOff>495300</xdr:colOff>
      <xdr:row>7</xdr:row>
      <xdr:rowOff>0</xdr:rowOff>
    </xdr:to>
    <xdr:cxnSp macro="">
      <xdr:nvCxnSpPr>
        <xdr:cNvPr id="12" name="Straight Arrow Connector 11"/>
        <xdr:cNvCxnSpPr>
          <a:stCxn id="4" idx="6"/>
          <a:endCxn id="5" idx="1"/>
        </xdr:cNvCxnSpPr>
      </xdr:nvCxnSpPr>
      <xdr:spPr>
        <a:xfrm>
          <a:off x="5838825" y="1323975"/>
          <a:ext cx="13620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342900</xdr:colOff>
      <xdr:row>7</xdr:row>
      <xdr:rowOff>9525</xdr:rowOff>
    </xdr:from>
    <xdr:to>
      <xdr:col>15</xdr:col>
      <xdr:colOff>0</xdr:colOff>
      <xdr:row>7</xdr:row>
      <xdr:rowOff>9525</xdr:rowOff>
    </xdr:to>
    <xdr:cxnSp macro="">
      <xdr:nvCxnSpPr>
        <xdr:cNvPr id="14" name="Straight Arrow Connector 13"/>
        <xdr:cNvCxnSpPr>
          <a:endCxn id="6" idx="2"/>
        </xdr:cNvCxnSpPr>
      </xdr:nvCxnSpPr>
      <xdr:spPr>
        <a:xfrm>
          <a:off x="8267700" y="1343025"/>
          <a:ext cx="876300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581025</xdr:colOff>
      <xdr:row>7</xdr:row>
      <xdr:rowOff>9525</xdr:rowOff>
    </xdr:from>
    <xdr:to>
      <xdr:col>18</xdr:col>
      <xdr:colOff>400050</xdr:colOff>
      <xdr:row>7</xdr:row>
      <xdr:rowOff>9525</xdr:rowOff>
    </xdr:to>
    <xdr:cxnSp macro="">
      <xdr:nvCxnSpPr>
        <xdr:cNvPr id="16" name="Straight Arrow Connector 15"/>
        <xdr:cNvCxnSpPr/>
      </xdr:nvCxnSpPr>
      <xdr:spPr>
        <a:xfrm>
          <a:off x="10334625" y="1343025"/>
          <a:ext cx="1038225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8</xdr:row>
      <xdr:rowOff>0</xdr:rowOff>
    </xdr:from>
    <xdr:to>
      <xdr:col>7</xdr:col>
      <xdr:colOff>514350</xdr:colOff>
      <xdr:row>12</xdr:row>
      <xdr:rowOff>57150</xdr:rowOff>
    </xdr:to>
    <xdr:sp macro="" textlink="">
      <xdr:nvSpPr>
        <xdr:cNvPr id="18" name="TextBox 17"/>
        <xdr:cNvSpPr txBox="1"/>
      </xdr:nvSpPr>
      <xdr:spPr>
        <a:xfrm>
          <a:off x="3657600" y="1524000"/>
          <a:ext cx="11239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</a:t>
          </a:r>
          <a:r>
            <a:rPr lang="en-US" sz="1100" baseline="-25000"/>
            <a:t>B</a:t>
          </a:r>
          <a:r>
            <a:rPr lang="en-US" sz="1100" baseline="0"/>
            <a:t> =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1482.33</a:t>
          </a:r>
          <a:r>
            <a:rPr lang="en-US"/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⁰F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9</xdr:col>
      <xdr:colOff>466725</xdr:colOff>
      <xdr:row>8</xdr:row>
      <xdr:rowOff>9525</xdr:rowOff>
    </xdr:from>
    <xdr:to>
      <xdr:col>11</xdr:col>
      <xdr:colOff>371475</xdr:colOff>
      <xdr:row>12</xdr:row>
      <xdr:rowOff>66675</xdr:rowOff>
    </xdr:to>
    <xdr:sp macro="" textlink="">
      <xdr:nvSpPr>
        <xdr:cNvPr id="19" name="TextBox 18"/>
        <xdr:cNvSpPr txBox="1"/>
      </xdr:nvSpPr>
      <xdr:spPr>
        <a:xfrm>
          <a:off x="5953125" y="1533525"/>
          <a:ext cx="11239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</a:t>
          </a:r>
          <a:r>
            <a:rPr lang="en-US" sz="1100" baseline="-25000"/>
            <a:t>C</a:t>
          </a:r>
          <a:r>
            <a:rPr lang="en-US" sz="1100"/>
            <a:t>= 390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⁰F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14</xdr:col>
      <xdr:colOff>0</xdr:colOff>
      <xdr:row>7</xdr:row>
      <xdr:rowOff>190499</xdr:rowOff>
    </xdr:from>
    <xdr:to>
      <xdr:col>15</xdr:col>
      <xdr:colOff>180975</xdr:colOff>
      <xdr:row>13</xdr:row>
      <xdr:rowOff>47624</xdr:rowOff>
    </xdr:to>
    <xdr:sp macro="" textlink="">
      <xdr:nvSpPr>
        <xdr:cNvPr id="20" name="TextBox 19"/>
        <xdr:cNvSpPr txBox="1"/>
      </xdr:nvSpPr>
      <xdr:spPr>
        <a:xfrm>
          <a:off x="8534400" y="1523999"/>
          <a:ext cx="790575" cy="1000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T=  544.32</a:t>
          </a:r>
          <a:r>
            <a:rPr lang="en-US" sz="1100" baseline="0"/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⁰F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18</xdr:col>
      <xdr:colOff>0</xdr:colOff>
      <xdr:row>8</xdr:row>
      <xdr:rowOff>0</xdr:rowOff>
    </xdr:from>
    <xdr:to>
      <xdr:col>19</xdr:col>
      <xdr:colOff>514350</xdr:colOff>
      <xdr:row>12</xdr:row>
      <xdr:rowOff>57150</xdr:rowOff>
    </xdr:to>
    <xdr:sp macro="" textlink="">
      <xdr:nvSpPr>
        <xdr:cNvPr id="21" name="TextBox 20"/>
        <xdr:cNvSpPr txBox="1"/>
      </xdr:nvSpPr>
      <xdr:spPr>
        <a:xfrm>
          <a:off x="10972800" y="1524000"/>
          <a:ext cx="11239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T= 390 F</a:t>
          </a:r>
        </a:p>
        <a:p>
          <a:r>
            <a:rPr lang="en-US" sz="1100"/>
            <a:t>P = 20 bar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M45"/>
  <sheetViews>
    <sheetView tabSelected="1" topLeftCell="A15" workbookViewId="0">
      <selection activeCell="O18" sqref="O18"/>
    </sheetView>
  </sheetViews>
  <sheetFormatPr defaultRowHeight="15" x14ac:dyDescent="0.25"/>
  <cols>
    <col min="1" max="1" width="20.140625" customWidth="1"/>
    <col min="2" max="2" width="14.42578125" customWidth="1"/>
    <col min="3" max="3" width="17" customWidth="1"/>
    <col min="4" max="4" width="14.5703125" customWidth="1"/>
    <col min="5" max="6" width="12.28515625" customWidth="1"/>
    <col min="7" max="7" width="10.42578125" customWidth="1"/>
    <col min="8" max="8" width="10" customWidth="1"/>
    <col min="9" max="9" width="10.5703125" customWidth="1"/>
    <col min="10" max="10" width="10.140625" customWidth="1"/>
    <col min="11" max="11" width="20.85546875" customWidth="1"/>
    <col min="12" max="12" width="11.140625" customWidth="1"/>
    <col min="13" max="13" width="10.85546875" customWidth="1"/>
    <col min="14" max="14" width="9.140625" customWidth="1"/>
    <col min="17" max="17" width="11.7109375" bestFit="1" customWidth="1"/>
  </cols>
  <sheetData>
    <row r="18" spans="1:13" x14ac:dyDescent="0.25">
      <c r="A18" t="s">
        <v>8</v>
      </c>
    </row>
    <row r="19" spans="1:13" s="1" customFormat="1" ht="75" x14ac:dyDescent="0.25">
      <c r="A19" s="11" t="s">
        <v>35</v>
      </c>
      <c r="B19" s="11" t="s">
        <v>36</v>
      </c>
      <c r="C19" s="11" t="s">
        <v>37</v>
      </c>
      <c r="D19" s="11" t="s">
        <v>11</v>
      </c>
      <c r="E19" s="11" t="s">
        <v>16</v>
      </c>
      <c r="F19" s="11" t="s">
        <v>19</v>
      </c>
      <c r="G19" s="11" t="s">
        <v>18</v>
      </c>
      <c r="H19" s="11" t="s">
        <v>20</v>
      </c>
      <c r="I19" s="11" t="s">
        <v>38</v>
      </c>
      <c r="J19" s="21" t="s">
        <v>23</v>
      </c>
      <c r="K19" s="21" t="s">
        <v>39</v>
      </c>
      <c r="L19" s="21" t="s">
        <v>30</v>
      </c>
    </row>
    <row r="20" spans="1:13" ht="15" customHeight="1" x14ac:dyDescent="0.25">
      <c r="A20" s="12" t="s">
        <v>0</v>
      </c>
      <c r="B20" s="12">
        <v>7305110.7955268547</v>
      </c>
      <c r="C20" s="12">
        <f>B20/(12.01+16)</f>
        <v>260803.66995811692</v>
      </c>
      <c r="D20" s="12">
        <v>6126.4</v>
      </c>
      <c r="E20" s="13">
        <v>4233.55</v>
      </c>
      <c r="F20" s="12">
        <f>(D20-E20)/(1210-850)</f>
        <v>5.2579166666666648</v>
      </c>
      <c r="G20" s="12">
        <f>F20+1.986</f>
        <v>7.2439166666666646</v>
      </c>
      <c r="H20" s="12">
        <f>0.19*C20</f>
        <v>49552.697292042219</v>
      </c>
      <c r="I20" s="12">
        <f>G20*H20/H28</f>
        <v>0.5957373295641889</v>
      </c>
      <c r="J20" s="12">
        <v>0</v>
      </c>
      <c r="K20" s="12">
        <v>0</v>
      </c>
      <c r="L20" s="12">
        <f>K20/K28*G20</f>
        <v>0</v>
      </c>
    </row>
    <row r="21" spans="1:13" x14ac:dyDescent="0.25">
      <c r="A21" s="12" t="s">
        <v>7</v>
      </c>
      <c r="B21" s="12">
        <v>39767.887439366561</v>
      </c>
      <c r="C21" s="12">
        <f>B21/(12.01+32)</f>
        <v>903.61025765431862</v>
      </c>
      <c r="D21" s="12">
        <v>8669.4500000000007</v>
      </c>
      <c r="E21" s="13">
        <v>5382.25</v>
      </c>
      <c r="F21" s="12">
        <f t="shared" ref="F21:F27" si="0">(D21-E21)/(1210-850)</f>
        <v>9.1311111111111138</v>
      </c>
      <c r="G21" s="12">
        <f t="shared" ref="G21:G27" si="1">F21+1.986</f>
        <v>11.117111111111114</v>
      </c>
      <c r="H21" s="12">
        <f>C21+(0.81*C20)</f>
        <v>212154.58292372903</v>
      </c>
      <c r="I21" s="12">
        <f>G21*H21/H28</f>
        <v>3.9143389871012397</v>
      </c>
      <c r="J21" s="12">
        <v>11517476.598626135</v>
      </c>
      <c r="K21" s="14">
        <f>J21/(12.01+32)</f>
        <v>261701.35420645616</v>
      </c>
      <c r="L21" s="14">
        <f>K21/K28*G21</f>
        <v>4.5087134445440427</v>
      </c>
      <c r="M21" s="10"/>
    </row>
    <row r="22" spans="1:13" x14ac:dyDescent="0.25">
      <c r="A22" s="12" t="s">
        <v>1</v>
      </c>
      <c r="B22" s="12">
        <v>6012.4094844372939</v>
      </c>
      <c r="C22" s="12">
        <f>B22/(12.01+4.04)</f>
        <v>374.60495230138901</v>
      </c>
      <c r="D22" s="12"/>
      <c r="E22" s="12"/>
      <c r="F22" s="12">
        <f t="shared" si="0"/>
        <v>0</v>
      </c>
      <c r="G22" s="12">
        <v>12.065</v>
      </c>
      <c r="H22" s="12">
        <f>C22</f>
        <v>374.60495230138901</v>
      </c>
      <c r="I22" s="12">
        <f>G22*H22/H28</f>
        <v>7.5009265036172744E-3</v>
      </c>
      <c r="J22" s="12">
        <v>4213.8202064109109</v>
      </c>
      <c r="K22" s="12">
        <f>J22/(12.01+4.04)</f>
        <v>262.54331504117823</v>
      </c>
      <c r="L22" s="12">
        <f>K22/K28*G22</f>
        <v>4.9088867043103343E-3</v>
      </c>
    </row>
    <row r="23" spans="1:13" x14ac:dyDescent="0.25">
      <c r="A23" s="12" t="s">
        <v>2</v>
      </c>
      <c r="B23" s="12">
        <v>219424.09245963744</v>
      </c>
      <c r="C23" s="12">
        <f>B23/2.02</f>
        <v>108625.78834635517</v>
      </c>
      <c r="D23" s="12"/>
      <c r="E23" s="12"/>
      <c r="F23" s="12">
        <f t="shared" si="0"/>
        <v>0</v>
      </c>
      <c r="G23" s="12">
        <v>7.0049999999999999</v>
      </c>
      <c r="H23" s="12">
        <f>C23+(0.81*C20)</f>
        <v>319876.7610124299</v>
      </c>
      <c r="I23" s="12">
        <f>G23*H23/H28</f>
        <v>3.718817781330626</v>
      </c>
      <c r="J23" s="12">
        <v>745152.13036120951</v>
      </c>
      <c r="K23" s="12">
        <f>J23/(2.02)</f>
        <v>368887.19324812351</v>
      </c>
      <c r="L23" s="12">
        <f>K23/K28*G23</f>
        <v>4.0045750346550406</v>
      </c>
    </row>
    <row r="24" spans="1:13" x14ac:dyDescent="0.25">
      <c r="A24" s="12" t="s">
        <v>3</v>
      </c>
      <c r="B24" s="12">
        <v>576279.75108448067</v>
      </c>
      <c r="C24" s="12">
        <f>B24/28</f>
        <v>20581.419681588595</v>
      </c>
      <c r="D24" s="12">
        <v>6090.2</v>
      </c>
      <c r="E24" s="13">
        <v>4227.6000000000004</v>
      </c>
      <c r="F24" s="12">
        <f t="shared" si="0"/>
        <v>5.1738888888888876</v>
      </c>
      <c r="G24" s="12">
        <f t="shared" si="1"/>
        <v>7.1598888888888874</v>
      </c>
      <c r="H24" s="12">
        <f>C24</f>
        <v>20581.419681588595</v>
      </c>
      <c r="I24" s="12">
        <f>G24*H24/H28</f>
        <v>0.24456577486665093</v>
      </c>
      <c r="J24" s="12">
        <v>403887.86990487296</v>
      </c>
      <c r="K24" s="12">
        <f>J24/28</f>
        <v>14424.566782316891</v>
      </c>
      <c r="L24" s="12">
        <f>K24/K28*G24</f>
        <v>0.16005298545363716</v>
      </c>
    </row>
    <row r="25" spans="1:13" x14ac:dyDescent="0.25">
      <c r="A25" s="12" t="s">
        <v>4</v>
      </c>
      <c r="B25" s="12">
        <v>0</v>
      </c>
      <c r="C25" s="12">
        <v>0</v>
      </c>
      <c r="D25" s="12"/>
      <c r="E25" s="12"/>
      <c r="F25" s="12">
        <f t="shared" si="0"/>
        <v>0</v>
      </c>
      <c r="G25" s="12">
        <v>0</v>
      </c>
      <c r="H25" s="12">
        <v>0</v>
      </c>
      <c r="I25" s="12"/>
      <c r="J25" s="12">
        <v>0</v>
      </c>
      <c r="K25" s="12">
        <v>0</v>
      </c>
      <c r="L25" s="12">
        <v>0</v>
      </c>
    </row>
    <row r="26" spans="1:13" x14ac:dyDescent="0.25">
      <c r="A26" s="12" t="s">
        <v>5</v>
      </c>
      <c r="B26" s="12">
        <v>0</v>
      </c>
      <c r="C26" s="12">
        <v>0</v>
      </c>
      <c r="D26" s="12"/>
      <c r="E26" s="12"/>
      <c r="F26" s="12">
        <f t="shared" si="0"/>
        <v>0</v>
      </c>
      <c r="G26" s="12">
        <v>0</v>
      </c>
      <c r="H26" s="12">
        <v>0</v>
      </c>
      <c r="I26" s="12"/>
      <c r="J26" s="12">
        <v>0</v>
      </c>
      <c r="K26" s="12">
        <v>0</v>
      </c>
      <c r="L26" s="12">
        <v>0</v>
      </c>
    </row>
    <row r="27" spans="1:13" x14ac:dyDescent="0.25">
      <c r="A27" s="12" t="s">
        <v>6</v>
      </c>
      <c r="B27" s="12">
        <v>0</v>
      </c>
      <c r="C27" s="12">
        <v>0</v>
      </c>
      <c r="D27" s="12"/>
      <c r="E27" s="12"/>
      <c r="F27" s="12">
        <f t="shared" si="0"/>
        <v>0</v>
      </c>
      <c r="G27" s="12">
        <v>0</v>
      </c>
      <c r="H27" s="12">
        <v>0</v>
      </c>
      <c r="I27" s="12"/>
      <c r="J27" s="12">
        <v>0</v>
      </c>
      <c r="K27" s="12">
        <v>0</v>
      </c>
      <c r="L27" s="12">
        <v>0</v>
      </c>
    </row>
    <row r="28" spans="1:13" x14ac:dyDescent="0.25">
      <c r="A28" s="12" t="s">
        <v>10</v>
      </c>
      <c r="B28" s="12">
        <v>8146594.9359947769</v>
      </c>
      <c r="C28" s="12">
        <f>SUM(C20:C26)</f>
        <v>391289.09319601639</v>
      </c>
      <c r="D28" s="12"/>
      <c r="E28" s="12"/>
      <c r="F28" s="12"/>
      <c r="G28" s="12"/>
      <c r="H28" s="12">
        <f>SUM(H20:H27)</f>
        <v>602540.06586209126</v>
      </c>
      <c r="I28" s="12">
        <f>SUM(I20:I24)</f>
        <v>8.4809607993663221</v>
      </c>
      <c r="J28" s="12">
        <v>12670730.419098627</v>
      </c>
      <c r="K28" s="12">
        <f>SUM(K20:K24)</f>
        <v>645275.65755193774</v>
      </c>
      <c r="L28" s="12">
        <f>SUM(L20:L25)</f>
        <v>8.6782503513570308</v>
      </c>
    </row>
    <row r="31" spans="1:13" ht="15.75" x14ac:dyDescent="0.25">
      <c r="A31" s="9"/>
      <c r="B31" s="6"/>
      <c r="C31" s="6"/>
      <c r="D31" s="2"/>
    </row>
    <row r="32" spans="1:13" x14ac:dyDescent="0.25">
      <c r="A32" s="4"/>
      <c r="B32" s="5"/>
      <c r="C32" s="5"/>
      <c r="D32" s="3"/>
    </row>
    <row r="33" spans="1:11" ht="30" x14ac:dyDescent="0.25">
      <c r="A33" s="4"/>
      <c r="B33" s="5"/>
      <c r="C33" s="15" t="s">
        <v>12</v>
      </c>
      <c r="D33" s="16">
        <f>-17706</f>
        <v>-17706</v>
      </c>
      <c r="E33" s="16" t="s">
        <v>13</v>
      </c>
      <c r="G33" s="17" t="s">
        <v>21</v>
      </c>
      <c r="H33" s="17"/>
      <c r="I33" s="12">
        <f>-D37+(H28*I28*(1210-850))</f>
        <v>5580052446.3301582</v>
      </c>
      <c r="J33" s="12" t="s">
        <v>15</v>
      </c>
    </row>
    <row r="34" spans="1:11" x14ac:dyDescent="0.25">
      <c r="A34" s="4"/>
      <c r="B34" s="5"/>
      <c r="C34" s="17" t="s">
        <v>26</v>
      </c>
      <c r="D34" s="18">
        <f>0.81*C20</f>
        <v>211250.97266607473</v>
      </c>
      <c r="E34" s="18" t="s">
        <v>9</v>
      </c>
      <c r="G34" s="17" t="s">
        <v>22</v>
      </c>
      <c r="H34" s="17"/>
      <c r="I34" s="20">
        <f>-D42</f>
        <v>867778713.16519117</v>
      </c>
      <c r="J34" s="12"/>
    </row>
    <row r="35" spans="1:11" x14ac:dyDescent="0.25">
      <c r="A35" s="4"/>
      <c r="B35" s="5"/>
      <c r="C35" s="17"/>
      <c r="D35" s="18"/>
      <c r="E35" s="18"/>
      <c r="G35" s="17"/>
      <c r="H35" s="17"/>
      <c r="I35" s="20"/>
      <c r="J35" s="12" t="s">
        <v>15</v>
      </c>
    </row>
    <row r="36" spans="1:11" x14ac:dyDescent="0.25">
      <c r="A36" s="4"/>
      <c r="B36" s="5"/>
      <c r="C36" s="17"/>
      <c r="D36" s="18"/>
      <c r="E36" s="18"/>
    </row>
    <row r="37" spans="1:11" x14ac:dyDescent="0.25">
      <c r="A37" s="4"/>
      <c r="B37" s="5"/>
      <c r="C37" s="19" t="s">
        <v>14</v>
      </c>
      <c r="D37" s="12">
        <f>D34*D33</f>
        <v>-3740409722.0255189</v>
      </c>
      <c r="E37" s="12" t="s">
        <v>15</v>
      </c>
      <c r="G37" s="20"/>
      <c r="H37" s="20"/>
      <c r="I37" s="20"/>
      <c r="J37" s="20"/>
      <c r="K37" s="22" t="s">
        <v>40</v>
      </c>
    </row>
    <row r="38" spans="1:11" x14ac:dyDescent="0.25">
      <c r="A38" s="4"/>
      <c r="B38" s="5"/>
      <c r="C38" s="19" t="s">
        <v>17</v>
      </c>
      <c r="D38" s="12">
        <f>1210+((-D37)/(H28*I28))</f>
        <v>1941.9614195403969</v>
      </c>
      <c r="E38" s="12" t="s">
        <v>24</v>
      </c>
      <c r="G38" s="12" t="s">
        <v>32</v>
      </c>
      <c r="H38" s="12"/>
      <c r="I38" s="12"/>
      <c r="J38" s="12"/>
      <c r="K38" s="12">
        <v>53.08</v>
      </c>
    </row>
    <row r="39" spans="1:11" x14ac:dyDescent="0.25">
      <c r="A39" s="4"/>
      <c r="B39" s="5"/>
      <c r="C39" s="19"/>
      <c r="D39" s="12">
        <f>1482.33</f>
        <v>1482.33</v>
      </c>
      <c r="E39" s="12" t="s">
        <v>25</v>
      </c>
      <c r="G39" s="12" t="s">
        <v>33</v>
      </c>
      <c r="H39" s="12"/>
      <c r="I39" s="12"/>
      <c r="J39" s="12"/>
      <c r="K39" s="12">
        <v>1192.97</v>
      </c>
    </row>
    <row r="40" spans="1:11" x14ac:dyDescent="0.25">
      <c r="A40" s="7"/>
      <c r="B40" s="8"/>
      <c r="C40" s="19"/>
      <c r="D40" s="12"/>
      <c r="E40" s="12"/>
      <c r="G40" s="20" t="s">
        <v>34</v>
      </c>
      <c r="H40" s="20"/>
      <c r="I40" s="20"/>
      <c r="J40" s="20"/>
      <c r="K40" s="12">
        <f>(I33/(K39-K38))+(I34/(K39-K38))</f>
        <v>5656538.0514745703</v>
      </c>
    </row>
    <row r="41" spans="1:11" ht="45" x14ac:dyDescent="0.25">
      <c r="C41" s="11" t="s">
        <v>27</v>
      </c>
      <c r="D41" s="12">
        <f>K23-H23</f>
        <v>49010.432235693617</v>
      </c>
      <c r="E41" s="12" t="s">
        <v>28</v>
      </c>
    </row>
    <row r="42" spans="1:11" x14ac:dyDescent="0.25">
      <c r="C42" s="19" t="s">
        <v>29</v>
      </c>
      <c r="D42" s="12">
        <f>D41*D33</f>
        <v>-867778713.16519117</v>
      </c>
      <c r="E42" s="12" t="s">
        <v>15</v>
      </c>
    </row>
    <row r="43" spans="1:11" x14ac:dyDescent="0.25">
      <c r="C43" s="19"/>
      <c r="D43" s="12"/>
      <c r="E43" s="12"/>
    </row>
    <row r="44" spans="1:11" ht="18" x14ac:dyDescent="0.35">
      <c r="C44" s="19" t="s">
        <v>31</v>
      </c>
      <c r="D44" s="12">
        <f>850+(-D42/(K28*L28))</f>
        <v>1004.9642561612814</v>
      </c>
      <c r="E44" s="12" t="s">
        <v>24</v>
      </c>
    </row>
    <row r="45" spans="1:11" x14ac:dyDescent="0.25">
      <c r="C45" s="19"/>
      <c r="D45" s="12">
        <f>544.33</f>
        <v>544.33000000000004</v>
      </c>
      <c r="E45" s="12" t="s">
        <v>25</v>
      </c>
    </row>
  </sheetData>
  <mergeCells count="8">
    <mergeCell ref="G37:J37"/>
    <mergeCell ref="G40:J40"/>
    <mergeCell ref="I34:I35"/>
    <mergeCell ref="C34:C36"/>
    <mergeCell ref="D34:D36"/>
    <mergeCell ref="E34:E36"/>
    <mergeCell ref="G33:H33"/>
    <mergeCell ref="G34:H35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Vijeta Patel</cp:lastModifiedBy>
  <dcterms:created xsi:type="dcterms:W3CDTF">2011-02-18T22:26:05Z</dcterms:created>
  <dcterms:modified xsi:type="dcterms:W3CDTF">2011-02-27T04:08:23Z</dcterms:modified>
</cp:coreProperties>
</file>