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28" i="1" l="1"/>
  <c r="F28" i="1" s="1"/>
  <c r="G28" i="1" s="1"/>
  <c r="H28" i="1" s="1"/>
  <c r="I28" i="1" s="1"/>
  <c r="J28" i="1" s="1"/>
  <c r="K28" i="1" s="1"/>
  <c r="L28" i="1" s="1"/>
  <c r="M28" i="1" s="1"/>
  <c r="N28" i="1" s="1"/>
  <c r="O28" i="1" s="1"/>
  <c r="P28" i="1" s="1"/>
  <c r="Q28" i="1" s="1"/>
  <c r="R28" i="1" s="1"/>
  <c r="S28" i="1" s="1"/>
  <c r="D28" i="1"/>
  <c r="D23" i="1"/>
  <c r="E23" i="1" s="1"/>
  <c r="F23" i="1" s="1"/>
  <c r="G23" i="1" s="1"/>
  <c r="H23" i="1" s="1"/>
  <c r="I23" i="1" s="1"/>
  <c r="J23" i="1" s="1"/>
  <c r="K23" i="1" s="1"/>
  <c r="L23" i="1" s="1"/>
  <c r="M23" i="1" s="1"/>
  <c r="N23" i="1" s="1"/>
  <c r="O23" i="1" s="1"/>
  <c r="P23" i="1" s="1"/>
  <c r="Q23" i="1" s="1"/>
  <c r="R23" i="1" s="1"/>
  <c r="S23" i="1" s="1"/>
  <c r="C23" i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D20" i="1"/>
  <c r="E19" i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D19" i="1"/>
  <c r="E18" i="1"/>
  <c r="F18" i="1" s="1"/>
  <c r="G18" i="1" s="1"/>
  <c r="H18" i="1" s="1"/>
  <c r="I18" i="1" s="1"/>
  <c r="J18" i="1" s="1"/>
  <c r="K18" i="1" s="1"/>
  <c r="L18" i="1" s="1"/>
  <c r="M18" i="1" s="1"/>
  <c r="D18" i="1"/>
  <c r="C12" i="1"/>
  <c r="D12" i="1" s="1"/>
  <c r="E12" i="1" s="1"/>
  <c r="F12" i="1" s="1"/>
  <c r="G12" i="1" s="1"/>
  <c r="H12" i="1" s="1"/>
  <c r="I12" i="1" s="1"/>
  <c r="J12" i="1" s="1"/>
  <c r="K12" i="1" s="1"/>
  <c r="L12" i="1" s="1"/>
  <c r="M12" i="1" s="1"/>
  <c r="N12" i="1" s="1"/>
  <c r="O12" i="1" s="1"/>
  <c r="P12" i="1" s="1"/>
  <c r="Q12" i="1" s="1"/>
  <c r="R12" i="1" s="1"/>
  <c r="S12" i="1" s="1"/>
  <c r="D11" i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C11" i="1"/>
  <c r="E10" i="1"/>
  <c r="F10" i="1" s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S10" i="1" s="1"/>
  <c r="C10" i="1"/>
  <c r="D10" i="1" s="1"/>
  <c r="F9" i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D9" i="1"/>
  <c r="E9" i="1" s="1"/>
  <c r="C9" i="1"/>
  <c r="E8" i="1"/>
  <c r="F8" i="1" s="1"/>
  <c r="G8" i="1" s="1"/>
  <c r="C8" i="1"/>
  <c r="D8" i="1" s="1"/>
  <c r="E7" i="1"/>
  <c r="C7" i="1"/>
  <c r="B5" i="1"/>
  <c r="H8" i="1" l="1"/>
  <c r="G7" i="1"/>
  <c r="B43" i="1"/>
  <c r="R22" i="1"/>
  <c r="R38" i="1" s="1"/>
  <c r="Q22" i="1"/>
  <c r="Q38" i="1" s="1"/>
  <c r="O22" i="1"/>
  <c r="O38" i="1" s="1"/>
  <c r="M22" i="1"/>
  <c r="M38" i="1" s="1"/>
  <c r="K22" i="1"/>
  <c r="K38" i="1" s="1"/>
  <c r="I22" i="1"/>
  <c r="I38" i="1" s="1"/>
  <c r="G22" i="1"/>
  <c r="G38" i="1" s="1"/>
  <c r="E22" i="1"/>
  <c r="E38" i="1" s="1"/>
  <c r="C22" i="1"/>
  <c r="C38" i="1" s="1"/>
  <c r="K15" i="1"/>
  <c r="K30" i="1" s="1"/>
  <c r="I15" i="1"/>
  <c r="G15" i="1"/>
  <c r="G30" i="1" s="1"/>
  <c r="E15" i="1"/>
  <c r="C15" i="1"/>
  <c r="C30" i="1" s="1"/>
  <c r="C26" i="1"/>
  <c r="D26" i="1" s="1"/>
  <c r="E26" i="1" s="1"/>
  <c r="F26" i="1" s="1"/>
  <c r="G26" i="1" s="1"/>
  <c r="H26" i="1" s="1"/>
  <c r="I26" i="1" s="1"/>
  <c r="J26" i="1" s="1"/>
  <c r="K26" i="1" s="1"/>
  <c r="L26" i="1" s="1"/>
  <c r="M26" i="1" s="1"/>
  <c r="N26" i="1" s="1"/>
  <c r="O26" i="1" s="1"/>
  <c r="P26" i="1" s="1"/>
  <c r="Q26" i="1" s="1"/>
  <c r="R26" i="1" s="1"/>
  <c r="S26" i="1" s="1"/>
  <c r="S22" i="1"/>
  <c r="S38" i="1" s="1"/>
  <c r="P22" i="1"/>
  <c r="P38" i="1" s="1"/>
  <c r="N22" i="1"/>
  <c r="N38" i="1" s="1"/>
  <c r="L22" i="1"/>
  <c r="L38" i="1" s="1"/>
  <c r="J22" i="1"/>
  <c r="J38" i="1" s="1"/>
  <c r="H22" i="1"/>
  <c r="H38" i="1" s="1"/>
  <c r="F22" i="1"/>
  <c r="F38" i="1" s="1"/>
  <c r="D22" i="1"/>
  <c r="D38" i="1" s="1"/>
  <c r="L15" i="1"/>
  <c r="L30" i="1" s="1"/>
  <c r="J15" i="1"/>
  <c r="H15" i="1"/>
  <c r="H30" i="1" s="1"/>
  <c r="F15" i="1"/>
  <c r="D15" i="1"/>
  <c r="D30" i="1" s="1"/>
  <c r="D7" i="1"/>
  <c r="F7" i="1"/>
  <c r="C32" i="1"/>
  <c r="M30" i="1"/>
  <c r="N18" i="1"/>
  <c r="N30" i="1" l="1"/>
  <c r="O18" i="1"/>
  <c r="C36" i="1"/>
  <c r="C41" i="1" s="1"/>
  <c r="C34" i="1"/>
  <c r="D32" i="1"/>
  <c r="F30" i="1"/>
  <c r="J30" i="1"/>
  <c r="E30" i="1"/>
  <c r="E32" i="1" s="1"/>
  <c r="I30" i="1"/>
  <c r="G32" i="1"/>
  <c r="F32" i="1"/>
  <c r="C43" i="1"/>
  <c r="I8" i="1"/>
  <c r="H7" i="1"/>
  <c r="H32" i="1" s="1"/>
  <c r="J8" i="1" l="1"/>
  <c r="I7" i="1"/>
  <c r="I32" i="1" s="1"/>
  <c r="G34" i="1"/>
  <c r="G36" i="1" s="1"/>
  <c r="G41" i="1" s="1"/>
  <c r="E34" i="1"/>
  <c r="E36" i="1" s="1"/>
  <c r="E41" i="1" s="1"/>
  <c r="O30" i="1"/>
  <c r="P18" i="1"/>
  <c r="H34" i="1"/>
  <c r="H36" i="1"/>
  <c r="H41" i="1" s="1"/>
  <c r="F34" i="1"/>
  <c r="F36" i="1" s="1"/>
  <c r="F41" i="1" s="1"/>
  <c r="D34" i="1"/>
  <c r="D36" i="1" s="1"/>
  <c r="D41" i="1" s="1"/>
  <c r="D43" i="1" l="1"/>
  <c r="K8" i="1"/>
  <c r="J7" i="1"/>
  <c r="J32" i="1" s="1"/>
  <c r="P30" i="1"/>
  <c r="Q18" i="1"/>
  <c r="I36" i="1"/>
  <c r="I41" i="1" s="1"/>
  <c r="I34" i="1"/>
  <c r="Q30" i="1" l="1"/>
  <c r="R18" i="1"/>
  <c r="J34" i="1"/>
  <c r="J36" i="1"/>
  <c r="J41" i="1" s="1"/>
  <c r="E43" i="1"/>
  <c r="F43" i="1" s="1"/>
  <c r="G43" i="1" s="1"/>
  <c r="H43" i="1" s="1"/>
  <c r="I43" i="1" s="1"/>
  <c r="L8" i="1"/>
  <c r="K7" i="1"/>
  <c r="K32" i="1" s="1"/>
  <c r="R30" i="1" l="1"/>
  <c r="S18" i="1"/>
  <c r="S30" i="1" s="1"/>
  <c r="M8" i="1"/>
  <c r="L7" i="1"/>
  <c r="L32" i="1" s="1"/>
  <c r="J43" i="1"/>
  <c r="K36" i="1"/>
  <c r="K41" i="1" s="1"/>
  <c r="K34" i="1"/>
  <c r="L34" i="1" l="1"/>
  <c r="L36" i="1" s="1"/>
  <c r="L41" i="1" s="1"/>
  <c r="K43" i="1"/>
  <c r="N8" i="1"/>
  <c r="M7" i="1"/>
  <c r="M32" i="1" s="1"/>
  <c r="M34" i="1" l="1"/>
  <c r="M36" i="1" s="1"/>
  <c r="M41" i="1" s="1"/>
  <c r="O8" i="1"/>
  <c r="N7" i="1"/>
  <c r="N32" i="1" s="1"/>
  <c r="L43" i="1"/>
  <c r="N34" i="1" l="1"/>
  <c r="N36" i="1" s="1"/>
  <c r="N41" i="1" s="1"/>
  <c r="M43" i="1"/>
  <c r="P8" i="1"/>
  <c r="O7" i="1"/>
  <c r="O32" i="1" s="1"/>
  <c r="O36" i="1" l="1"/>
  <c r="O41" i="1" s="1"/>
  <c r="O34" i="1"/>
  <c r="Q8" i="1"/>
  <c r="P7" i="1"/>
  <c r="P32" i="1" s="1"/>
  <c r="N43" i="1"/>
  <c r="O43" i="1" s="1"/>
  <c r="P34" i="1" l="1"/>
  <c r="P36" i="1"/>
  <c r="P41" i="1" s="1"/>
  <c r="P43" i="1" s="1"/>
  <c r="R8" i="1"/>
  <c r="Q7" i="1"/>
  <c r="Q32" i="1" s="1"/>
  <c r="R7" i="1" l="1"/>
  <c r="R32" i="1" s="1"/>
  <c r="S8" i="1"/>
  <c r="S7" i="1" s="1"/>
  <c r="S32" i="1" s="1"/>
  <c r="Q34" i="1"/>
  <c r="Q36" i="1" s="1"/>
  <c r="Q41" i="1" s="1"/>
  <c r="Q43" i="1" s="1"/>
  <c r="R34" i="1" l="1"/>
  <c r="R36" i="1" s="1"/>
  <c r="R41" i="1" s="1"/>
  <c r="R43" i="1" s="1"/>
  <c r="S43" i="1" s="1"/>
  <c r="B46" i="1" s="1"/>
  <c r="S36" i="1"/>
  <c r="S41" i="1" s="1"/>
  <c r="S34" i="1"/>
  <c r="B45" i="1" l="1"/>
</calcChain>
</file>

<file path=xl/sharedStrings.xml><?xml version="1.0" encoding="utf-8"?>
<sst xmlns="http://schemas.openxmlformats.org/spreadsheetml/2006/main" count="35" uniqueCount="35">
  <si>
    <t>Year</t>
  </si>
  <si>
    <t>Capital Cost</t>
  </si>
  <si>
    <t>Revenues</t>
  </si>
  <si>
    <t>831 tons Propionic Acid at $1800/ton</t>
  </si>
  <si>
    <t>7560 tons Industrial AcA at $330/ton</t>
  </si>
  <si>
    <t>495,600 tons Glacial AcA at $1050/ton</t>
  </si>
  <si>
    <t>Sulfur</t>
  </si>
  <si>
    <t>100 ton/day @ $170</t>
  </si>
  <si>
    <t>CO2</t>
  </si>
  <si>
    <t>2000/day @ $40</t>
  </si>
  <si>
    <t xml:space="preserve"> </t>
  </si>
  <si>
    <t>Expenses</t>
  </si>
  <si>
    <t>Loan Expense</t>
  </si>
  <si>
    <t>Utilities</t>
  </si>
  <si>
    <t>Steam Generation</t>
  </si>
  <si>
    <t>Cooling water</t>
  </si>
  <si>
    <t>Electrical</t>
  </si>
  <si>
    <t>Sum of Years Depreciation</t>
  </si>
  <si>
    <t>Salaries and Fringes</t>
  </si>
  <si>
    <t>Maintenance</t>
  </si>
  <si>
    <t>3% of cap cost</t>
  </si>
  <si>
    <t>Raw Materials</t>
  </si>
  <si>
    <t>Total Expenses</t>
  </si>
  <si>
    <t>Income before Taxes</t>
  </si>
  <si>
    <t>Taxes, 40%</t>
  </si>
  <si>
    <t>Income After Taxes</t>
  </si>
  <si>
    <t>Add Back Depreciation</t>
  </si>
  <si>
    <t xml:space="preserve">Cash Flow From </t>
  </si>
  <si>
    <t>Operations</t>
  </si>
  <si>
    <t>Cumulative Cash Flow</t>
  </si>
  <si>
    <t>NPV</t>
  </si>
  <si>
    <t>IRR</t>
  </si>
  <si>
    <t>Interest</t>
  </si>
  <si>
    <t>Inflation</t>
  </si>
  <si>
    <t>Income Statement for Golf-Hotel Joint Venture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</si>
</sst>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11"/>
      <color indexed="8"/>
      <name val="Calibri"/>
      <family val="2"/>
    </font>
    <font>
      <u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4" fontId="0" fillId="0" borderId="0" xfId="0" applyNumberFormat="1"/>
    <xf numFmtId="0" fontId="4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43" fontId="0" fillId="0" borderId="0" xfId="1" applyFont="1"/>
    <xf numFmtId="0" fontId="6" fillId="0" borderId="0" xfId="0" applyFont="1"/>
    <xf numFmtId="4" fontId="0" fillId="0" borderId="0" xfId="0" applyNumberFormat="1" applyAlignment="1">
      <alignment horizontal="center"/>
    </xf>
    <xf numFmtId="4" fontId="0" fillId="0" borderId="0" xfId="1" applyNumberFormat="1" applyFont="1" applyAlignment="1"/>
    <xf numFmtId="4" fontId="0" fillId="0" borderId="0" xfId="0" applyNumberFormat="1" applyBorder="1" applyAlignment="1">
      <alignment horizontal="right"/>
    </xf>
    <xf numFmtId="6" fontId="0" fillId="0" borderId="0" xfId="0" applyNumberFormat="1"/>
    <xf numFmtId="10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tabSelected="1" workbookViewId="0">
      <selection activeCell="A9" sqref="A9"/>
    </sheetView>
  </sheetViews>
  <sheetFormatPr defaultRowHeight="15" x14ac:dyDescent="0.25"/>
  <cols>
    <col min="1" max="1" width="21.5703125" customWidth="1"/>
    <col min="2" max="2" width="20.140625" customWidth="1"/>
    <col min="3" max="19" width="15.85546875" customWidth="1"/>
  </cols>
  <sheetData>
    <row r="1" spans="1:19" ht="21" x14ac:dyDescent="0.35">
      <c r="A1" s="1" t="s">
        <v>34</v>
      </c>
    </row>
    <row r="2" spans="1:19" x14ac:dyDescent="0.25">
      <c r="C2" s="2"/>
    </row>
    <row r="3" spans="1:19" x14ac:dyDescent="0.25">
      <c r="A3" t="s">
        <v>0</v>
      </c>
      <c r="B3">
        <v>0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</row>
    <row r="4" spans="1:19" x14ac:dyDescent="0.2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x14ac:dyDescent="0.25">
      <c r="A5" s="2" t="s">
        <v>1</v>
      </c>
      <c r="B5" s="3">
        <f>418306084.4+320000000</f>
        <v>738306084.39999998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x14ac:dyDescent="0.25">
      <c r="A7" s="4" t="s">
        <v>2</v>
      </c>
      <c r="B7" s="3"/>
      <c r="C7" s="3">
        <f t="shared" ref="C7:S7" si="0">SUM(C8:C13)</f>
        <v>558320600</v>
      </c>
      <c r="D7" s="3">
        <f t="shared" si="0"/>
        <v>585477818</v>
      </c>
      <c r="E7" s="3">
        <f t="shared" si="0"/>
        <v>613970132.53999996</v>
      </c>
      <c r="F7" s="3">
        <f t="shared" si="0"/>
        <v>643863615.51619995</v>
      </c>
      <c r="G7" s="3">
        <f t="shared" si="0"/>
        <v>675227621.93168592</v>
      </c>
      <c r="H7" s="3">
        <f t="shared" si="0"/>
        <v>708134953.43713653</v>
      </c>
      <c r="I7" s="3">
        <f t="shared" si="0"/>
        <v>742662030.03012574</v>
      </c>
      <c r="J7" s="3">
        <f t="shared" si="0"/>
        <v>778889070.32039833</v>
      </c>
      <c r="K7" s="3">
        <f t="shared" si="0"/>
        <v>816900280.78884757</v>
      </c>
      <c r="L7" s="3">
        <f t="shared" si="0"/>
        <v>856784054.48929203</v>
      </c>
      <c r="M7" s="3">
        <f t="shared" si="0"/>
        <v>898633179.66458893</v>
      </c>
      <c r="N7" s="3">
        <f t="shared" si="0"/>
        <v>942545058.77217555</v>
      </c>
      <c r="O7" s="3">
        <f t="shared" si="0"/>
        <v>988621938.43887222</v>
      </c>
      <c r="P7" s="3">
        <f t="shared" si="0"/>
        <v>1036971150.8907464</v>
      </c>
      <c r="Q7" s="3">
        <f t="shared" si="0"/>
        <v>1087705367.4311118</v>
      </c>
      <c r="R7" s="3">
        <f t="shared" si="0"/>
        <v>1140942864.5683708</v>
      </c>
      <c r="S7" s="3">
        <f t="shared" si="0"/>
        <v>1196807803.4254639</v>
      </c>
    </row>
    <row r="8" spans="1:19" ht="36.75" customHeight="1" x14ac:dyDescent="0.25">
      <c r="A8" s="5" t="s">
        <v>3</v>
      </c>
      <c r="B8" s="3"/>
      <c r="C8" s="3">
        <f>831*1800</f>
        <v>1495800</v>
      </c>
      <c r="D8" s="3">
        <f>C8*1.03</f>
        <v>1540674</v>
      </c>
      <c r="E8" s="3">
        <f t="shared" ref="E8:S9" si="1">D8*1.03</f>
        <v>1586894.22</v>
      </c>
      <c r="F8" s="3">
        <f t="shared" si="1"/>
        <v>1634501.0466</v>
      </c>
      <c r="G8" s="3">
        <f t="shared" si="1"/>
        <v>1683536.077998</v>
      </c>
      <c r="H8" s="3">
        <f t="shared" si="1"/>
        <v>1734042.1603379401</v>
      </c>
      <c r="I8" s="3">
        <f t="shared" si="1"/>
        <v>1786063.4251480782</v>
      </c>
      <c r="J8" s="3">
        <f t="shared" si="1"/>
        <v>1839645.3279025205</v>
      </c>
      <c r="K8" s="3">
        <f t="shared" si="1"/>
        <v>1894834.6877395962</v>
      </c>
      <c r="L8" s="3">
        <f t="shared" si="1"/>
        <v>1951679.7283717841</v>
      </c>
      <c r="M8" s="3">
        <f t="shared" si="1"/>
        <v>2010230.1202229378</v>
      </c>
      <c r="N8" s="3">
        <f t="shared" si="1"/>
        <v>2070537.0238296259</v>
      </c>
      <c r="O8" s="3">
        <f t="shared" si="1"/>
        <v>2132653.1345445146</v>
      </c>
      <c r="P8" s="3">
        <f t="shared" si="1"/>
        <v>2196632.7285808502</v>
      </c>
      <c r="Q8" s="3">
        <f t="shared" si="1"/>
        <v>2262531.7104382757</v>
      </c>
      <c r="R8" s="3">
        <f t="shared" si="1"/>
        <v>2330407.661751424</v>
      </c>
      <c r="S8" s="3">
        <f t="shared" si="1"/>
        <v>2400319.8916039667</v>
      </c>
    </row>
    <row r="9" spans="1:19" ht="36.75" customHeight="1" x14ac:dyDescent="0.25">
      <c r="A9" s="5" t="s">
        <v>4</v>
      </c>
      <c r="B9" s="3"/>
      <c r="C9" s="3">
        <f>7560*330</f>
        <v>2494800</v>
      </c>
      <c r="D9" s="3">
        <f>C9*1.03</f>
        <v>2569644</v>
      </c>
      <c r="E9" s="3">
        <f t="shared" si="1"/>
        <v>2646733.3200000003</v>
      </c>
      <c r="F9" s="3">
        <f t="shared" si="1"/>
        <v>2726135.3196000005</v>
      </c>
      <c r="G9" s="3">
        <f t="shared" si="1"/>
        <v>2807919.3791880007</v>
      </c>
      <c r="H9" s="3">
        <f t="shared" si="1"/>
        <v>2892156.9605636406</v>
      </c>
      <c r="I9" s="3">
        <f t="shared" si="1"/>
        <v>2978921.6693805498</v>
      </c>
      <c r="J9" s="3">
        <f t="shared" si="1"/>
        <v>3068289.3194619664</v>
      </c>
      <c r="K9" s="3">
        <f t="shared" si="1"/>
        <v>3160337.9990458256</v>
      </c>
      <c r="L9" s="3">
        <f t="shared" si="1"/>
        <v>3255148.1390172006</v>
      </c>
      <c r="M9" s="3">
        <f t="shared" si="1"/>
        <v>3352802.5831877165</v>
      </c>
      <c r="N9" s="3">
        <f t="shared" si="1"/>
        <v>3453386.6606833483</v>
      </c>
      <c r="O9" s="3">
        <f t="shared" si="1"/>
        <v>3556988.260503849</v>
      </c>
      <c r="P9" s="3">
        <f t="shared" si="1"/>
        <v>3663697.9083189648</v>
      </c>
      <c r="Q9" s="3">
        <f t="shared" si="1"/>
        <v>3773608.845568534</v>
      </c>
      <c r="R9" s="3">
        <f t="shared" si="1"/>
        <v>3886817.1109355902</v>
      </c>
      <c r="S9" s="3">
        <f t="shared" si="1"/>
        <v>4003421.6242636582</v>
      </c>
    </row>
    <row r="10" spans="1:19" ht="36.75" customHeight="1" x14ac:dyDescent="0.25">
      <c r="A10" s="6" t="s">
        <v>5</v>
      </c>
      <c r="B10" s="3"/>
      <c r="C10" s="3">
        <f>1050*495600</f>
        <v>520380000</v>
      </c>
      <c r="D10" s="3">
        <f>C10*1.05</f>
        <v>546399000</v>
      </c>
      <c r="E10" s="3">
        <f t="shared" ref="E10:S10" si="2">D10*1.05</f>
        <v>573718950</v>
      </c>
      <c r="F10" s="3">
        <f t="shared" si="2"/>
        <v>602404897.5</v>
      </c>
      <c r="G10" s="3">
        <f t="shared" si="2"/>
        <v>632525142.375</v>
      </c>
      <c r="H10" s="3">
        <f t="shared" si="2"/>
        <v>664151399.49374998</v>
      </c>
      <c r="I10" s="3">
        <f t="shared" si="2"/>
        <v>697358969.46843755</v>
      </c>
      <c r="J10" s="3">
        <f t="shared" si="2"/>
        <v>732226917.94185948</v>
      </c>
      <c r="K10" s="3">
        <f t="shared" si="2"/>
        <v>768838263.83895254</v>
      </c>
      <c r="L10" s="3">
        <f t="shared" si="2"/>
        <v>807280177.03090024</v>
      </c>
      <c r="M10" s="3">
        <f t="shared" si="2"/>
        <v>847644185.88244534</v>
      </c>
      <c r="N10" s="3">
        <f t="shared" si="2"/>
        <v>890026395.17656767</v>
      </c>
      <c r="O10" s="3">
        <f t="shared" si="2"/>
        <v>934527714.93539608</v>
      </c>
      <c r="P10" s="3">
        <f t="shared" si="2"/>
        <v>981254100.68216586</v>
      </c>
      <c r="Q10" s="3">
        <f t="shared" si="2"/>
        <v>1030316805.7162741</v>
      </c>
      <c r="R10" s="3">
        <f t="shared" si="2"/>
        <v>1081832646.0020878</v>
      </c>
      <c r="S10" s="3">
        <f t="shared" si="2"/>
        <v>1135924278.3021922</v>
      </c>
    </row>
    <row r="11" spans="1:19" x14ac:dyDescent="0.25">
      <c r="A11" s="6" t="s">
        <v>6</v>
      </c>
      <c r="B11" s="3" t="s">
        <v>7</v>
      </c>
      <c r="C11" s="7">
        <f>35000*170</f>
        <v>5950000</v>
      </c>
      <c r="D11" s="7">
        <f>C11*1.03</f>
        <v>6128500</v>
      </c>
      <c r="E11" s="7">
        <f t="shared" ref="E11:S12" si="3">D11*1.03</f>
        <v>6312355</v>
      </c>
      <c r="F11" s="7">
        <f t="shared" si="3"/>
        <v>6501725.6500000004</v>
      </c>
      <c r="G11" s="7">
        <f t="shared" si="3"/>
        <v>6696777.4195000008</v>
      </c>
      <c r="H11" s="7">
        <f t="shared" si="3"/>
        <v>6897680.7420850014</v>
      </c>
      <c r="I11" s="7">
        <f t="shared" si="3"/>
        <v>7104611.1643475518</v>
      </c>
      <c r="J11" s="7">
        <f t="shared" si="3"/>
        <v>7317749.4992779782</v>
      </c>
      <c r="K11" s="7">
        <f t="shared" si="3"/>
        <v>7537281.9842563178</v>
      </c>
      <c r="L11" s="7">
        <f t="shared" si="3"/>
        <v>7763400.4437840078</v>
      </c>
      <c r="M11" s="7">
        <f t="shared" si="3"/>
        <v>7996302.4570975285</v>
      </c>
      <c r="N11" s="7">
        <f t="shared" si="3"/>
        <v>8236191.5308104549</v>
      </c>
      <c r="O11" s="7">
        <f t="shared" si="3"/>
        <v>8483277.2767347693</v>
      </c>
      <c r="P11" s="7">
        <f t="shared" si="3"/>
        <v>8737775.5950368121</v>
      </c>
      <c r="Q11" s="7">
        <f t="shared" si="3"/>
        <v>8999908.8628879171</v>
      </c>
      <c r="R11" s="7">
        <f t="shared" si="3"/>
        <v>9269906.1287745554</v>
      </c>
      <c r="S11" s="7">
        <f t="shared" si="3"/>
        <v>9548003.3126377929</v>
      </c>
    </row>
    <row r="12" spans="1:19" x14ac:dyDescent="0.25">
      <c r="A12" s="6" t="s">
        <v>8</v>
      </c>
      <c r="B12" t="s">
        <v>9</v>
      </c>
      <c r="C12" s="7">
        <f>350*2000*40</f>
        <v>28000000</v>
      </c>
      <c r="D12" s="7">
        <f>C12*1.03</f>
        <v>28840000</v>
      </c>
      <c r="E12" s="7">
        <f t="shared" si="3"/>
        <v>29705200</v>
      </c>
      <c r="F12" s="7">
        <f t="shared" si="3"/>
        <v>30596356</v>
      </c>
      <c r="G12" s="7">
        <f t="shared" si="3"/>
        <v>31514246.68</v>
      </c>
      <c r="H12" s="7">
        <f t="shared" si="3"/>
        <v>32459674.080400001</v>
      </c>
      <c r="I12" s="7">
        <f t="shared" si="3"/>
        <v>33433464.302812003</v>
      </c>
      <c r="J12" s="7">
        <f t="shared" si="3"/>
        <v>34436468.231896363</v>
      </c>
      <c r="K12" s="7">
        <f t="shared" si="3"/>
        <v>35469562.278853253</v>
      </c>
      <c r="L12" s="7">
        <f t="shared" si="3"/>
        <v>36533649.147218853</v>
      </c>
      <c r="M12" s="7">
        <f t="shared" si="3"/>
        <v>37629658.621635422</v>
      </c>
      <c r="N12" s="7">
        <f t="shared" si="3"/>
        <v>38758548.380284488</v>
      </c>
      <c r="O12" s="7">
        <f t="shared" si="3"/>
        <v>39921304.831693023</v>
      </c>
      <c r="P12" s="7">
        <f t="shared" si="3"/>
        <v>41118943.976643816</v>
      </c>
      <c r="Q12" s="7">
        <f t="shared" si="3"/>
        <v>42352512.295943134</v>
      </c>
      <c r="R12" s="7">
        <f t="shared" si="3"/>
        <v>43623087.664821431</v>
      </c>
      <c r="S12" s="7">
        <f t="shared" si="3"/>
        <v>44931780.294766076</v>
      </c>
    </row>
    <row r="13" spans="1:19" x14ac:dyDescent="0.25">
      <c r="A13" t="s">
        <v>10</v>
      </c>
      <c r="B13" s="3"/>
    </row>
    <row r="14" spans="1:19" x14ac:dyDescent="0.25">
      <c r="A14" s="4" t="s">
        <v>11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x14ac:dyDescent="0.25">
      <c r="A15" t="s">
        <v>12</v>
      </c>
      <c r="C15" s="3">
        <f>($B$5*EXP(0.8))/10</f>
        <v>164313040.85872144</v>
      </c>
      <c r="D15" s="3">
        <f t="shared" ref="D15:L15" si="4">($B$5*EXP(0.8))/10</f>
        <v>164313040.85872144</v>
      </c>
      <c r="E15" s="3">
        <f t="shared" si="4"/>
        <v>164313040.85872144</v>
      </c>
      <c r="F15" s="3">
        <f t="shared" si="4"/>
        <v>164313040.85872144</v>
      </c>
      <c r="G15" s="3">
        <f t="shared" si="4"/>
        <v>164313040.85872144</v>
      </c>
      <c r="H15" s="3">
        <f t="shared" si="4"/>
        <v>164313040.85872144</v>
      </c>
      <c r="I15" s="3">
        <f t="shared" si="4"/>
        <v>164313040.85872144</v>
      </c>
      <c r="J15" s="3">
        <f t="shared" si="4"/>
        <v>164313040.85872144</v>
      </c>
      <c r="K15" s="3">
        <f t="shared" si="4"/>
        <v>164313040.85872144</v>
      </c>
      <c r="L15" s="3">
        <f t="shared" si="4"/>
        <v>164313040.85872144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</row>
    <row r="16" spans="1:19" x14ac:dyDescent="0.25"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x14ac:dyDescent="0.25">
      <c r="A17" s="8" t="s">
        <v>13</v>
      </c>
      <c r="D17" s="9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x14ac:dyDescent="0.25">
      <c r="A18" t="s">
        <v>14</v>
      </c>
      <c r="C18" s="10">
        <v>16000000</v>
      </c>
      <c r="D18" s="3">
        <f>C18*1.03</f>
        <v>16480000</v>
      </c>
      <c r="E18" s="3">
        <f t="shared" ref="E18:S20" si="5">D18*1.03</f>
        <v>16974400</v>
      </c>
      <c r="F18" s="3">
        <f t="shared" si="5"/>
        <v>17483632</v>
      </c>
      <c r="G18" s="3">
        <f t="shared" si="5"/>
        <v>18008140.960000001</v>
      </c>
      <c r="H18" s="3">
        <f t="shared" si="5"/>
        <v>18548385.1888</v>
      </c>
      <c r="I18" s="3">
        <f t="shared" si="5"/>
        <v>19104836.744463999</v>
      </c>
      <c r="J18" s="3">
        <f t="shared" si="5"/>
        <v>19677981.846797921</v>
      </c>
      <c r="K18" s="3">
        <f t="shared" si="5"/>
        <v>20268321.30220186</v>
      </c>
      <c r="L18" s="3">
        <f t="shared" si="5"/>
        <v>20876370.941267915</v>
      </c>
      <c r="M18" s="3">
        <f t="shared" si="5"/>
        <v>21502662.069505952</v>
      </c>
      <c r="N18" s="3">
        <f t="shared" si="5"/>
        <v>22147741.931591131</v>
      </c>
      <c r="O18" s="3">
        <f t="shared" si="5"/>
        <v>22812174.189538866</v>
      </c>
      <c r="P18" s="3">
        <f t="shared" si="5"/>
        <v>23496539.415225033</v>
      </c>
      <c r="Q18" s="3">
        <f t="shared" si="5"/>
        <v>24201435.597681783</v>
      </c>
      <c r="R18" s="3">
        <f t="shared" si="5"/>
        <v>24927478.665612236</v>
      </c>
      <c r="S18" s="3">
        <f t="shared" si="5"/>
        <v>25675303.025580604</v>
      </c>
    </row>
    <row r="19" spans="1:19" x14ac:dyDescent="0.25">
      <c r="A19" t="s">
        <v>15</v>
      </c>
      <c r="C19" s="3">
        <v>37000000</v>
      </c>
      <c r="D19" s="3">
        <f>C19*1.03</f>
        <v>38110000</v>
      </c>
      <c r="E19" s="3">
        <f t="shared" si="5"/>
        <v>39253300</v>
      </c>
      <c r="F19" s="3">
        <f t="shared" si="5"/>
        <v>40430899</v>
      </c>
      <c r="G19" s="3">
        <f t="shared" si="5"/>
        <v>41643825.969999999</v>
      </c>
      <c r="H19" s="3">
        <f t="shared" si="5"/>
        <v>42893140.7491</v>
      </c>
      <c r="I19" s="3">
        <f t="shared" si="5"/>
        <v>44179934.971573003</v>
      </c>
      <c r="J19" s="3">
        <f t="shared" si="5"/>
        <v>45505333.020720191</v>
      </c>
      <c r="K19" s="3">
        <f t="shared" si="5"/>
        <v>46870493.011341795</v>
      </c>
      <c r="L19" s="3">
        <f t="shared" si="5"/>
        <v>48276607.801682048</v>
      </c>
      <c r="M19" s="3">
        <f t="shared" si="5"/>
        <v>49724906.035732508</v>
      </c>
      <c r="N19" s="3">
        <f t="shared" si="5"/>
        <v>51216653.216804482</v>
      </c>
      <c r="O19" s="3">
        <f t="shared" si="5"/>
        <v>52753152.813308619</v>
      </c>
      <c r="P19" s="3">
        <f t="shared" si="5"/>
        <v>54335747.39770788</v>
      </c>
      <c r="Q19" s="3">
        <f t="shared" si="5"/>
        <v>55965819.819639117</v>
      </c>
      <c r="R19" s="3">
        <f t="shared" si="5"/>
        <v>57644794.41422829</v>
      </c>
      <c r="S19" s="3">
        <f t="shared" si="5"/>
        <v>59374138.246655144</v>
      </c>
    </row>
    <row r="20" spans="1:19" x14ac:dyDescent="0.25">
      <c r="A20" t="s">
        <v>16</v>
      </c>
      <c r="C20" s="3">
        <v>38000000</v>
      </c>
      <c r="D20" s="3">
        <f>C20*1.03</f>
        <v>39140000</v>
      </c>
      <c r="E20" s="3">
        <f t="shared" si="5"/>
        <v>40314200</v>
      </c>
      <c r="F20" s="3">
        <f t="shared" si="5"/>
        <v>41523626</v>
      </c>
      <c r="G20" s="3">
        <f t="shared" si="5"/>
        <v>42769334.780000001</v>
      </c>
      <c r="H20" s="3">
        <f t="shared" si="5"/>
        <v>44052414.823400006</v>
      </c>
      <c r="I20" s="3">
        <f t="shared" si="5"/>
        <v>45373987.268102005</v>
      </c>
      <c r="J20" s="3">
        <f t="shared" si="5"/>
        <v>46735206.88614507</v>
      </c>
      <c r="K20" s="3">
        <f t="shared" si="5"/>
        <v>48137263.092729427</v>
      </c>
      <c r="L20" s="3">
        <f t="shared" si="5"/>
        <v>49581380.98551131</v>
      </c>
      <c r="M20" s="3">
        <f t="shared" si="5"/>
        <v>51068822.415076651</v>
      </c>
      <c r="N20" s="3">
        <f t="shared" si="5"/>
        <v>52600887.087528951</v>
      </c>
      <c r="O20" s="3">
        <f t="shared" si="5"/>
        <v>54178913.700154819</v>
      </c>
      <c r="P20" s="3">
        <f t="shared" si="5"/>
        <v>55804281.111159466</v>
      </c>
      <c r="Q20" s="3">
        <f t="shared" si="5"/>
        <v>57478409.544494249</v>
      </c>
      <c r="R20" s="3">
        <f t="shared" si="5"/>
        <v>59202761.830829076</v>
      </c>
      <c r="S20" s="3">
        <f t="shared" si="5"/>
        <v>60978844.685753949</v>
      </c>
    </row>
    <row r="21" spans="1:19" x14ac:dyDescent="0.25"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 x14ac:dyDescent="0.25">
      <c r="A22" t="s">
        <v>17</v>
      </c>
      <c r="C22" s="3">
        <f>$B$5*(17/153)</f>
        <v>82034009.37777777</v>
      </c>
      <c r="D22" s="3">
        <f>$B$5*((18-D3)/153)</f>
        <v>77208479.41437909</v>
      </c>
      <c r="E22" s="3">
        <f t="shared" ref="E22:S22" si="6">$B$5*((18-E3)/153)</f>
        <v>72382949.450980395</v>
      </c>
      <c r="F22" s="3">
        <f t="shared" si="6"/>
        <v>67557419.4875817</v>
      </c>
      <c r="G22" s="3">
        <f t="shared" si="6"/>
        <v>62731889.524183005</v>
      </c>
      <c r="H22" s="3">
        <f t="shared" si="6"/>
        <v>57906359.56078431</v>
      </c>
      <c r="I22" s="3">
        <f t="shared" si="6"/>
        <v>53080829.597385615</v>
      </c>
      <c r="J22" s="3">
        <f t="shared" si="6"/>
        <v>48255299.633986928</v>
      </c>
      <c r="K22" s="3">
        <f t="shared" si="6"/>
        <v>43429769.670588233</v>
      </c>
      <c r="L22" s="3">
        <f t="shared" si="6"/>
        <v>38604239.707189545</v>
      </c>
      <c r="M22" s="3">
        <f t="shared" si="6"/>
        <v>33778709.74379085</v>
      </c>
      <c r="N22" s="3">
        <f t="shared" si="6"/>
        <v>28953179.780392155</v>
      </c>
      <c r="O22" s="3">
        <f t="shared" si="6"/>
        <v>24127649.816993464</v>
      </c>
      <c r="P22" s="3">
        <f t="shared" si="6"/>
        <v>19302119.853594773</v>
      </c>
      <c r="Q22" s="3">
        <f t="shared" si="6"/>
        <v>14476589.890196078</v>
      </c>
      <c r="R22" s="3">
        <f t="shared" si="6"/>
        <v>9651059.9267973863</v>
      </c>
      <c r="S22" s="3">
        <f t="shared" si="6"/>
        <v>4825529.9633986931</v>
      </c>
    </row>
    <row r="23" spans="1:19" x14ac:dyDescent="0.25">
      <c r="A23" t="s">
        <v>18</v>
      </c>
      <c r="C23" s="11">
        <f>1943200+899000</f>
        <v>2842200</v>
      </c>
      <c r="D23" s="3">
        <f>C23*1.03</f>
        <v>2927466</v>
      </c>
      <c r="E23" s="3">
        <f t="shared" ref="E23:S23" si="7">D23*1.03</f>
        <v>3015289.98</v>
      </c>
      <c r="F23" s="3">
        <f t="shared" si="7"/>
        <v>3105748.6794000003</v>
      </c>
      <c r="G23" s="3">
        <f t="shared" si="7"/>
        <v>3198921.1397820003</v>
      </c>
      <c r="H23" s="3">
        <f t="shared" si="7"/>
        <v>3294888.7739754603</v>
      </c>
      <c r="I23" s="3">
        <f t="shared" si="7"/>
        <v>3393735.4371947241</v>
      </c>
      <c r="J23" s="3">
        <f t="shared" si="7"/>
        <v>3495547.5003105658</v>
      </c>
      <c r="K23" s="3">
        <f t="shared" si="7"/>
        <v>3600413.925319883</v>
      </c>
      <c r="L23" s="3">
        <f t="shared" si="7"/>
        <v>3708426.3430794794</v>
      </c>
      <c r="M23" s="3">
        <f t="shared" si="7"/>
        <v>3819679.133371864</v>
      </c>
      <c r="N23" s="3">
        <f t="shared" si="7"/>
        <v>3934269.5073730201</v>
      </c>
      <c r="O23" s="3">
        <f t="shared" si="7"/>
        <v>4052297.592594211</v>
      </c>
      <c r="P23" s="3">
        <f t="shared" si="7"/>
        <v>4173866.5203720373</v>
      </c>
      <c r="Q23" s="3">
        <f t="shared" si="7"/>
        <v>4299082.5159831988</v>
      </c>
      <c r="R23" s="3">
        <f t="shared" si="7"/>
        <v>4428054.9914626945</v>
      </c>
      <c r="S23" s="3">
        <f t="shared" si="7"/>
        <v>4560896.6412065756</v>
      </c>
    </row>
    <row r="24" spans="1:19" x14ac:dyDescent="0.25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19" x14ac:dyDescent="0.25">
      <c r="A25" t="s">
        <v>19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19" x14ac:dyDescent="0.25">
      <c r="A26" t="s">
        <v>20</v>
      </c>
      <c r="C26" s="3">
        <f>$B$5*0.03</f>
        <v>22149182.531999998</v>
      </c>
      <c r="D26" s="3">
        <f>C26*1.03</f>
        <v>22813658.007959999</v>
      </c>
      <c r="E26" s="3">
        <f t="shared" ref="E26:S26" si="8">D26*1.03</f>
        <v>23498067.7481988</v>
      </c>
      <c r="F26" s="3">
        <f t="shared" si="8"/>
        <v>24203009.780644763</v>
      </c>
      <c r="G26" s="3">
        <f t="shared" si="8"/>
        <v>24929100.074064106</v>
      </c>
      <c r="H26" s="3">
        <f t="shared" si="8"/>
        <v>25676973.076286029</v>
      </c>
      <c r="I26" s="3">
        <f t="shared" si="8"/>
        <v>26447282.26857461</v>
      </c>
      <c r="J26" s="3">
        <f t="shared" si="8"/>
        <v>27240700.736631848</v>
      </c>
      <c r="K26" s="3">
        <f t="shared" si="8"/>
        <v>28057921.758730803</v>
      </c>
      <c r="L26" s="3">
        <f t="shared" si="8"/>
        <v>28899659.411492728</v>
      </c>
      <c r="M26" s="3">
        <f t="shared" si="8"/>
        <v>29766649.193837509</v>
      </c>
      <c r="N26" s="3">
        <f t="shared" si="8"/>
        <v>30659648.669652633</v>
      </c>
      <c r="O26" s="3">
        <f t="shared" si="8"/>
        <v>31579438.129742213</v>
      </c>
      <c r="P26" s="3">
        <f t="shared" si="8"/>
        <v>32526821.273634478</v>
      </c>
      <c r="Q26" s="3">
        <f t="shared" si="8"/>
        <v>33502625.911843512</v>
      </c>
      <c r="R26" s="3">
        <f t="shared" si="8"/>
        <v>34507704.689198822</v>
      </c>
      <c r="S26" s="3">
        <f t="shared" si="8"/>
        <v>35542935.829874784</v>
      </c>
    </row>
    <row r="27" spans="1:19" x14ac:dyDescent="0.25"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 x14ac:dyDescent="0.25">
      <c r="A28" t="s">
        <v>21</v>
      </c>
      <c r="C28" s="3">
        <v>54000000</v>
      </c>
      <c r="D28" s="3">
        <f>C28*1.03</f>
        <v>55620000</v>
      </c>
      <c r="E28" s="3">
        <f t="shared" ref="E28:S28" si="9">D28*1.03</f>
        <v>57288600</v>
      </c>
      <c r="F28" s="3">
        <f t="shared" si="9"/>
        <v>59007258</v>
      </c>
      <c r="G28" s="3">
        <f t="shared" si="9"/>
        <v>60777475.740000002</v>
      </c>
      <c r="H28" s="3">
        <f t="shared" si="9"/>
        <v>62600800.012200005</v>
      </c>
      <c r="I28" s="3">
        <f t="shared" si="9"/>
        <v>64478824.012566008</v>
      </c>
      <c r="J28" s="3">
        <f t="shared" si="9"/>
        <v>66413188.732942991</v>
      </c>
      <c r="K28" s="3">
        <f t="shared" si="9"/>
        <v>68405584.394931287</v>
      </c>
      <c r="L28" s="3">
        <f t="shared" si="9"/>
        <v>70457751.926779225</v>
      </c>
      <c r="M28" s="3">
        <f t="shared" si="9"/>
        <v>72571484.484582603</v>
      </c>
      <c r="N28" s="3">
        <f t="shared" si="9"/>
        <v>74748629.019120082</v>
      </c>
      <c r="O28" s="3">
        <f t="shared" si="9"/>
        <v>76991087.889693692</v>
      </c>
      <c r="P28" s="3">
        <f t="shared" si="9"/>
        <v>79300820.526384503</v>
      </c>
      <c r="Q28" s="3">
        <f t="shared" si="9"/>
        <v>81679845.142176047</v>
      </c>
      <c r="R28" s="3">
        <f t="shared" si="9"/>
        <v>84130240.496441334</v>
      </c>
      <c r="S28" s="3">
        <f t="shared" si="9"/>
        <v>86654147.711334571</v>
      </c>
    </row>
    <row r="29" spans="1:19" x14ac:dyDescent="0.25"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 x14ac:dyDescent="0.25">
      <c r="A30" s="8" t="s">
        <v>22</v>
      </c>
      <c r="C30" s="3">
        <f t="shared" ref="C30:S30" si="10">SUM(C15:C28)</f>
        <v>416338432.7684992</v>
      </c>
      <c r="D30" s="3">
        <f t="shared" si="10"/>
        <v>416612644.28106052</v>
      </c>
      <c r="E30" s="3">
        <f t="shared" si="10"/>
        <v>417039848.03790063</v>
      </c>
      <c r="F30" s="3">
        <f t="shared" si="10"/>
        <v>417624633.80634791</v>
      </c>
      <c r="G30" s="3">
        <f t="shared" si="10"/>
        <v>418371729.04675055</v>
      </c>
      <c r="H30" s="3">
        <f t="shared" si="10"/>
        <v>419286003.04326725</v>
      </c>
      <c r="I30" s="3">
        <f t="shared" si="10"/>
        <v>420372471.15858144</v>
      </c>
      <c r="J30" s="3">
        <f t="shared" si="10"/>
        <v>421636299.21625698</v>
      </c>
      <c r="K30" s="3">
        <f t="shared" si="10"/>
        <v>423082808.01456487</v>
      </c>
      <c r="L30" s="3">
        <f t="shared" si="10"/>
        <v>424717477.97572368</v>
      </c>
      <c r="M30" s="3">
        <f t="shared" si="10"/>
        <v>262232913.07589793</v>
      </c>
      <c r="N30" s="3">
        <f t="shared" si="10"/>
        <v>264261009.21246248</v>
      </c>
      <c r="O30" s="3">
        <f t="shared" si="10"/>
        <v>266494714.1320259</v>
      </c>
      <c r="P30" s="3">
        <f t="shared" si="10"/>
        <v>268940196.09807813</v>
      </c>
      <c r="Q30" s="3">
        <f t="shared" si="10"/>
        <v>271603808.422014</v>
      </c>
      <c r="R30" s="3">
        <f t="shared" si="10"/>
        <v>274492095.01456988</v>
      </c>
      <c r="S30" s="3">
        <f t="shared" si="10"/>
        <v>277611796.10380429</v>
      </c>
    </row>
    <row r="31" spans="1:19" x14ac:dyDescent="0.25"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19" x14ac:dyDescent="0.25">
      <c r="A32" t="s">
        <v>23</v>
      </c>
      <c r="C32" s="3">
        <f t="shared" ref="C32:S32" si="11">C7-C30</f>
        <v>141982167.2315008</v>
      </c>
      <c r="D32" s="3">
        <f t="shared" si="11"/>
        <v>168865173.71893948</v>
      </c>
      <c r="E32" s="3">
        <f t="shared" si="11"/>
        <v>196930284.50209934</v>
      </c>
      <c r="F32" s="3">
        <f t="shared" si="11"/>
        <v>226238981.70985204</v>
      </c>
      <c r="G32" s="3">
        <f t="shared" si="11"/>
        <v>256855892.88493538</v>
      </c>
      <c r="H32" s="3">
        <f t="shared" si="11"/>
        <v>288848950.39386928</v>
      </c>
      <c r="I32" s="3">
        <f t="shared" si="11"/>
        <v>322289558.8715443</v>
      </c>
      <c r="J32" s="3">
        <f t="shared" si="11"/>
        <v>357252771.10414135</v>
      </c>
      <c r="K32" s="3">
        <f t="shared" si="11"/>
        <v>393817472.77428269</v>
      </c>
      <c r="L32" s="3">
        <f t="shared" si="11"/>
        <v>432066576.51356834</v>
      </c>
      <c r="M32" s="3">
        <f t="shared" si="11"/>
        <v>636400266.588691</v>
      </c>
      <c r="N32" s="3">
        <f t="shared" si="11"/>
        <v>678284049.55971313</v>
      </c>
      <c r="O32" s="3">
        <f t="shared" si="11"/>
        <v>722127224.30684638</v>
      </c>
      <c r="P32" s="3">
        <f t="shared" si="11"/>
        <v>768030954.79266822</v>
      </c>
      <c r="Q32" s="3">
        <f t="shared" si="11"/>
        <v>816101559.00909781</v>
      </c>
      <c r="R32" s="3">
        <f t="shared" si="11"/>
        <v>866450769.55380094</v>
      </c>
      <c r="S32" s="3">
        <f t="shared" si="11"/>
        <v>919196007.32165956</v>
      </c>
    </row>
    <row r="33" spans="1:19" x14ac:dyDescent="0.25"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 x14ac:dyDescent="0.25">
      <c r="A34" t="s">
        <v>24</v>
      </c>
      <c r="C34" s="3">
        <f t="shared" ref="C34:S34" si="12">C32*0.4</f>
        <v>56792866.892600328</v>
      </c>
      <c r="D34" s="3">
        <f t="shared" si="12"/>
        <v>67546069.487575799</v>
      </c>
      <c r="E34" s="3">
        <f t="shared" si="12"/>
        <v>78772113.800839737</v>
      </c>
      <c r="F34" s="3">
        <f t="shared" si="12"/>
        <v>90495592.683940828</v>
      </c>
      <c r="G34" s="3">
        <f t="shared" si="12"/>
        <v>102742357.15397416</v>
      </c>
      <c r="H34" s="3">
        <f t="shared" si="12"/>
        <v>115539580.15754771</v>
      </c>
      <c r="I34" s="3">
        <f t="shared" si="12"/>
        <v>128915823.54861772</v>
      </c>
      <c r="J34" s="3">
        <f t="shared" si="12"/>
        <v>142901108.44165656</v>
      </c>
      <c r="K34" s="3">
        <f t="shared" si="12"/>
        <v>157526989.10971308</v>
      </c>
      <c r="L34" s="3">
        <f t="shared" si="12"/>
        <v>172826630.60542735</v>
      </c>
      <c r="M34" s="3">
        <f t="shared" si="12"/>
        <v>254560106.63547641</v>
      </c>
      <c r="N34" s="3">
        <f t="shared" si="12"/>
        <v>271313619.82388526</v>
      </c>
      <c r="O34" s="3">
        <f t="shared" si="12"/>
        <v>288850889.72273856</v>
      </c>
      <c r="P34" s="3">
        <f t="shared" si="12"/>
        <v>307212381.91706729</v>
      </c>
      <c r="Q34" s="3">
        <f t="shared" si="12"/>
        <v>326440623.60363913</v>
      </c>
      <c r="R34" s="3">
        <f t="shared" si="12"/>
        <v>346580307.82152039</v>
      </c>
      <c r="S34" s="3">
        <f t="shared" si="12"/>
        <v>367678402.92866385</v>
      </c>
    </row>
    <row r="35" spans="1:19" x14ac:dyDescent="0.25"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</row>
    <row r="36" spans="1:19" x14ac:dyDescent="0.25">
      <c r="A36" t="s">
        <v>25</v>
      </c>
      <c r="C36" s="3">
        <f t="shared" ref="C36:S36" si="13">C32-C34</f>
        <v>85189300.338900477</v>
      </c>
      <c r="D36" s="3">
        <f t="shared" si="13"/>
        <v>101319104.23136368</v>
      </c>
      <c r="E36" s="3">
        <f t="shared" si="13"/>
        <v>118158170.7012596</v>
      </c>
      <c r="F36" s="3">
        <f t="shared" si="13"/>
        <v>135743389.02591121</v>
      </c>
      <c r="G36" s="3">
        <f t="shared" si="13"/>
        <v>154113535.7309612</v>
      </c>
      <c r="H36" s="3">
        <f t="shared" si="13"/>
        <v>173309370.23632157</v>
      </c>
      <c r="I36" s="3">
        <f t="shared" si="13"/>
        <v>193373735.32292658</v>
      </c>
      <c r="J36" s="3">
        <f t="shared" si="13"/>
        <v>214351662.66248479</v>
      </c>
      <c r="K36" s="3">
        <f t="shared" si="13"/>
        <v>236290483.66456962</v>
      </c>
      <c r="L36" s="3">
        <f t="shared" si="13"/>
        <v>259239945.90814099</v>
      </c>
      <c r="M36" s="3">
        <f t="shared" si="13"/>
        <v>381840159.95321459</v>
      </c>
      <c r="N36" s="3">
        <f t="shared" si="13"/>
        <v>406970429.73582786</v>
      </c>
      <c r="O36" s="3">
        <f t="shared" si="13"/>
        <v>433276334.58410782</v>
      </c>
      <c r="P36" s="3">
        <f t="shared" si="13"/>
        <v>460818572.87560093</v>
      </c>
      <c r="Q36" s="3">
        <f t="shared" si="13"/>
        <v>489660935.40545869</v>
      </c>
      <c r="R36" s="3">
        <f t="shared" si="13"/>
        <v>519870461.73228055</v>
      </c>
      <c r="S36" s="3">
        <f t="shared" si="13"/>
        <v>551517604.39299572</v>
      </c>
    </row>
    <row r="37" spans="1:19" x14ac:dyDescent="0.25"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1:19" x14ac:dyDescent="0.25">
      <c r="A38" t="s">
        <v>26</v>
      </c>
      <c r="C38" s="3">
        <f t="shared" ref="C38:S38" si="14">C22</f>
        <v>82034009.37777777</v>
      </c>
      <c r="D38" s="3">
        <f t="shared" si="14"/>
        <v>77208479.41437909</v>
      </c>
      <c r="E38" s="3">
        <f t="shared" si="14"/>
        <v>72382949.450980395</v>
      </c>
      <c r="F38" s="3">
        <f t="shared" si="14"/>
        <v>67557419.4875817</v>
      </c>
      <c r="G38" s="3">
        <f t="shared" si="14"/>
        <v>62731889.524183005</v>
      </c>
      <c r="H38" s="3">
        <f t="shared" si="14"/>
        <v>57906359.56078431</v>
      </c>
      <c r="I38" s="3">
        <f t="shared" si="14"/>
        <v>53080829.597385615</v>
      </c>
      <c r="J38" s="3">
        <f t="shared" si="14"/>
        <v>48255299.633986928</v>
      </c>
      <c r="K38" s="3">
        <f t="shared" si="14"/>
        <v>43429769.670588233</v>
      </c>
      <c r="L38" s="3">
        <f t="shared" si="14"/>
        <v>38604239.707189545</v>
      </c>
      <c r="M38" s="3">
        <f t="shared" si="14"/>
        <v>33778709.74379085</v>
      </c>
      <c r="N38" s="3">
        <f t="shared" si="14"/>
        <v>28953179.780392155</v>
      </c>
      <c r="O38" s="3">
        <f t="shared" si="14"/>
        <v>24127649.816993464</v>
      </c>
      <c r="P38" s="3">
        <f t="shared" si="14"/>
        <v>19302119.853594773</v>
      </c>
      <c r="Q38" s="3">
        <f t="shared" si="14"/>
        <v>14476589.890196078</v>
      </c>
      <c r="R38" s="3">
        <f t="shared" si="14"/>
        <v>9651059.9267973863</v>
      </c>
      <c r="S38" s="3">
        <f t="shared" si="14"/>
        <v>4825529.9633986931</v>
      </c>
    </row>
    <row r="39" spans="1:19" x14ac:dyDescent="0.25"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</row>
    <row r="40" spans="1:19" x14ac:dyDescent="0.25">
      <c r="A40" t="s">
        <v>27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1:19" x14ac:dyDescent="0.25">
      <c r="A41" t="s">
        <v>28</v>
      </c>
      <c r="C41" s="3">
        <f t="shared" ref="C41:S41" si="15">C36+C38</f>
        <v>167223309.71667826</v>
      </c>
      <c r="D41" s="3">
        <f t="shared" si="15"/>
        <v>178527583.64574277</v>
      </c>
      <c r="E41" s="3">
        <f t="shared" si="15"/>
        <v>190541120.15223998</v>
      </c>
      <c r="F41" s="3">
        <f t="shared" si="15"/>
        <v>203300808.51349291</v>
      </c>
      <c r="G41" s="3">
        <f t="shared" si="15"/>
        <v>216845425.25514421</v>
      </c>
      <c r="H41" s="3">
        <f t="shared" si="15"/>
        <v>231215729.79710588</v>
      </c>
      <c r="I41" s="3">
        <f t="shared" si="15"/>
        <v>246454564.9203122</v>
      </c>
      <c r="J41" s="3">
        <f t="shared" si="15"/>
        <v>262606962.29647171</v>
      </c>
      <c r="K41" s="3">
        <f t="shared" si="15"/>
        <v>279720253.33515787</v>
      </c>
      <c r="L41" s="3">
        <f t="shared" si="15"/>
        <v>297844185.61533052</v>
      </c>
      <c r="M41" s="3">
        <f t="shared" si="15"/>
        <v>415618869.69700545</v>
      </c>
      <c r="N41" s="3">
        <f t="shared" si="15"/>
        <v>435923609.51622003</v>
      </c>
      <c r="O41" s="3">
        <f t="shared" si="15"/>
        <v>457403984.40110129</v>
      </c>
      <c r="P41" s="3">
        <f t="shared" si="15"/>
        <v>480120692.72919571</v>
      </c>
      <c r="Q41" s="3">
        <f t="shared" si="15"/>
        <v>504137525.29565477</v>
      </c>
      <c r="R41" s="3">
        <f t="shared" si="15"/>
        <v>529521521.65907794</v>
      </c>
      <c r="S41" s="3">
        <f t="shared" si="15"/>
        <v>556343134.35639441</v>
      </c>
    </row>
    <row r="42" spans="1:19" x14ac:dyDescent="0.25"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1:19" x14ac:dyDescent="0.25">
      <c r="A43" t="s">
        <v>29</v>
      </c>
      <c r="B43" s="3">
        <f>-B5</f>
        <v>-738306084.39999998</v>
      </c>
      <c r="C43" s="3">
        <f>B43+C41</f>
        <v>-571082774.68332171</v>
      </c>
      <c r="D43" s="3">
        <f t="shared" ref="D43:S43" si="16">C43+D41</f>
        <v>-392555191.03757894</v>
      </c>
      <c r="E43" s="3">
        <f t="shared" si="16"/>
        <v>-202014070.88533896</v>
      </c>
      <c r="F43" s="3">
        <f t="shared" si="16"/>
        <v>1286737.62815395</v>
      </c>
      <c r="G43" s="3">
        <f t="shared" si="16"/>
        <v>218132162.88329816</v>
      </c>
      <c r="H43" s="3">
        <f t="shared" si="16"/>
        <v>449347892.68040407</v>
      </c>
      <c r="I43" s="3">
        <f t="shared" si="16"/>
        <v>695802457.60071623</v>
      </c>
      <c r="J43" s="3">
        <f t="shared" si="16"/>
        <v>958409419.89718795</v>
      </c>
      <c r="K43" s="3">
        <f t="shared" si="16"/>
        <v>1238129673.2323458</v>
      </c>
      <c r="L43" s="3">
        <f t="shared" si="16"/>
        <v>1535973858.8476763</v>
      </c>
      <c r="M43" s="3">
        <f t="shared" si="16"/>
        <v>1951592728.5446818</v>
      </c>
      <c r="N43" s="3">
        <f t="shared" si="16"/>
        <v>2387516338.0609016</v>
      </c>
      <c r="O43" s="3">
        <f t="shared" si="16"/>
        <v>2844920322.4620028</v>
      </c>
      <c r="P43" s="3">
        <f t="shared" si="16"/>
        <v>3325041015.1911983</v>
      </c>
      <c r="Q43" s="3">
        <f t="shared" si="16"/>
        <v>3829178540.4868531</v>
      </c>
      <c r="R43" s="3">
        <f t="shared" si="16"/>
        <v>4358700062.1459312</v>
      </c>
      <c r="S43" s="3">
        <f t="shared" si="16"/>
        <v>4915043196.502326</v>
      </c>
    </row>
    <row r="44" spans="1:19" x14ac:dyDescent="0.25">
      <c r="B44" s="3"/>
      <c r="C44" s="3"/>
    </row>
    <row r="45" spans="1:19" x14ac:dyDescent="0.25">
      <c r="A45" t="s">
        <v>30</v>
      </c>
      <c r="B45" s="12">
        <f>NPV(B48,C41:S41)</f>
        <v>2612304545.943522</v>
      </c>
      <c r="C45" s="12"/>
    </row>
    <row r="46" spans="1:19" x14ac:dyDescent="0.25">
      <c r="A46" t="s">
        <v>31</v>
      </c>
      <c r="B46" s="13">
        <f>IRR(B43:S43,0.11)</f>
        <v>0.27058958593092219</v>
      </c>
      <c r="C46" s="13"/>
    </row>
    <row r="47" spans="1:19" x14ac:dyDescent="0.25">
      <c r="B47" s="13"/>
    </row>
    <row r="48" spans="1:19" x14ac:dyDescent="0.25">
      <c r="A48" t="s">
        <v>32</v>
      </c>
      <c r="B48" s="13">
        <v>0.08</v>
      </c>
    </row>
    <row r="49" spans="1:2" x14ac:dyDescent="0.25">
      <c r="A49" t="s">
        <v>33</v>
      </c>
      <c r="B49" s="13">
        <v>0.03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Drew&amp;Bridget</dc:creator>
  <cp:lastModifiedBy>Vijeta Patel</cp:lastModifiedBy>
  <dcterms:created xsi:type="dcterms:W3CDTF">2011-03-17T18:55:41Z</dcterms:created>
  <dcterms:modified xsi:type="dcterms:W3CDTF">2011-03-17T18:58:35Z</dcterms:modified>
</cp:coreProperties>
</file>